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105" yWindow="-180" windowWidth="13590" windowHeight="12630" activeTab="6"/>
  </bookViews>
  <sheets>
    <sheet name="1" sheetId="2" r:id="rId1"/>
    <sheet name="2" sheetId="1" r:id="rId2"/>
    <sheet name="3" sheetId="11" r:id="rId3"/>
    <sheet name="4" sheetId="3" r:id="rId4"/>
    <sheet name="5" sheetId="4" r:id="rId5"/>
    <sheet name="6" sheetId="12" r:id="rId6"/>
    <sheet name="7" sheetId="6" r:id="rId7"/>
    <sheet name="7.1" sheetId="14" r:id="rId8"/>
    <sheet name="8" sheetId="7" r:id="rId9"/>
    <sheet name="9" sheetId="8" r:id="rId10"/>
    <sheet name="10" sheetId="9" r:id="rId11"/>
    <sheet name="11.1" sheetId="10" state="hidden" r:id="rId12"/>
    <sheet name="11" sheetId="13" r:id="rId13"/>
  </sheets>
  <definedNames>
    <definedName name="_xlnm.Print_Area" localSheetId="0">'1'!$A$1:$C$42</definedName>
    <definedName name="_xlnm.Print_Area" localSheetId="12">'11'!$A$1:$D$36</definedName>
    <definedName name="_xlnm.Print_Area" localSheetId="4">'5'!$A$1:$E$28</definedName>
    <definedName name="_xlnm.Print_Area" localSheetId="6">'7'!$A$1:$P$20</definedName>
    <definedName name="_xlnm.Print_Area" localSheetId="8">'8'!$A$1:$K$10</definedName>
  </definedNames>
  <calcPr calcId="145621"/>
</workbook>
</file>

<file path=xl/calcChain.xml><?xml version="1.0" encoding="utf-8"?>
<calcChain xmlns="http://schemas.openxmlformats.org/spreadsheetml/2006/main">
  <c r="N7" i="6" l="1"/>
  <c r="R26" i="12"/>
  <c r="D10" i="6" l="1"/>
  <c r="D9" i="6"/>
  <c r="D7" i="6"/>
  <c r="N137" i="14" l="1"/>
  <c r="M152" i="14" l="1"/>
  <c r="D36" i="13" l="1"/>
  <c r="C36" i="13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5" i="4"/>
  <c r="G140" i="12"/>
  <c r="G139" i="12"/>
  <c r="G138" i="12"/>
  <c r="G137" i="12"/>
  <c r="G136" i="12"/>
  <c r="G135" i="12"/>
  <c r="G134" i="12"/>
  <c r="G133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98" i="12"/>
  <c r="G97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76" i="12"/>
  <c r="G75" i="12"/>
  <c r="G74" i="12"/>
  <c r="G72" i="12"/>
  <c r="G68" i="12"/>
  <c r="G67" i="12"/>
  <c r="G66" i="12"/>
  <c r="G65" i="12"/>
  <c r="G63" i="12"/>
  <c r="G46" i="12"/>
  <c r="G45" i="12"/>
  <c r="G44" i="12"/>
  <c r="G43" i="12"/>
  <c r="G42" i="12"/>
  <c r="G33" i="12"/>
  <c r="G27" i="12"/>
  <c r="G22" i="12"/>
  <c r="G21" i="12"/>
  <c r="G20" i="12"/>
  <c r="G15" i="12"/>
  <c r="G14" i="12"/>
  <c r="G13" i="12"/>
  <c r="G12" i="12"/>
  <c r="G10" i="12"/>
  <c r="G9" i="12"/>
  <c r="G8" i="12"/>
  <c r="J141" i="12"/>
  <c r="J140" i="12"/>
  <c r="J139" i="12"/>
  <c r="J138" i="12"/>
  <c r="J137" i="12"/>
  <c r="J136" i="12"/>
  <c r="J135" i="12"/>
  <c r="J134" i="12"/>
  <c r="J133" i="12"/>
  <c r="J132" i="12"/>
  <c r="J131" i="12"/>
  <c r="J130" i="12"/>
  <c r="J129" i="12"/>
  <c r="J128" i="12"/>
  <c r="J127" i="12"/>
  <c r="J126" i="12"/>
  <c r="J125" i="12"/>
  <c r="J124" i="12"/>
  <c r="J123" i="12"/>
  <c r="J122" i="12"/>
  <c r="J121" i="12"/>
  <c r="J120" i="12"/>
  <c r="J119" i="12"/>
  <c r="J118" i="12"/>
  <c r="J117" i="12"/>
  <c r="J116" i="12"/>
  <c r="J115" i="12"/>
  <c r="J114" i="12"/>
  <c r="J113" i="12"/>
  <c r="J112" i="12"/>
  <c r="J111" i="12"/>
  <c r="J110" i="12"/>
  <c r="J109" i="12"/>
  <c r="J108" i="12"/>
  <c r="J107" i="12"/>
  <c r="J106" i="12"/>
  <c r="J105" i="12"/>
  <c r="J104" i="12"/>
  <c r="J103" i="12"/>
  <c r="J102" i="12"/>
  <c r="J101" i="12"/>
  <c r="J100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5" i="12"/>
  <c r="J14" i="12"/>
  <c r="J13" i="12"/>
  <c r="J12" i="12"/>
  <c r="J10" i="12"/>
  <c r="J9" i="12"/>
  <c r="J8" i="12"/>
  <c r="N141" i="12"/>
  <c r="N140" i="12"/>
  <c r="N139" i="12"/>
  <c r="N138" i="12"/>
  <c r="N137" i="12"/>
  <c r="N136" i="12"/>
  <c r="N135" i="12"/>
  <c r="N134" i="12"/>
  <c r="N133" i="12"/>
  <c r="N132" i="12"/>
  <c r="N131" i="12"/>
  <c r="N130" i="12"/>
  <c r="N129" i="12"/>
  <c r="N128" i="12"/>
  <c r="N127" i="12"/>
  <c r="N126" i="12"/>
  <c r="N125" i="12"/>
  <c r="N124" i="12"/>
  <c r="N123" i="12"/>
  <c r="N122" i="12"/>
  <c r="N121" i="12"/>
  <c r="N120" i="12"/>
  <c r="N119" i="12"/>
  <c r="N118" i="12"/>
  <c r="N117" i="12"/>
  <c r="N116" i="12"/>
  <c r="N115" i="12"/>
  <c r="N114" i="12"/>
  <c r="N113" i="12"/>
  <c r="N112" i="12"/>
  <c r="N111" i="12"/>
  <c r="N110" i="12"/>
  <c r="N109" i="12"/>
  <c r="N108" i="12"/>
  <c r="N107" i="12"/>
  <c r="N106" i="12"/>
  <c r="N105" i="12"/>
  <c r="N104" i="12"/>
  <c r="N103" i="12"/>
  <c r="N102" i="12"/>
  <c r="N101" i="12"/>
  <c r="N100" i="12"/>
  <c r="N99" i="12"/>
  <c r="N98" i="12"/>
  <c r="N97" i="12"/>
  <c r="N96" i="12"/>
  <c r="N95" i="12"/>
  <c r="N94" i="12"/>
  <c r="N93" i="12"/>
  <c r="N92" i="12"/>
  <c r="N91" i="12"/>
  <c r="N90" i="12"/>
  <c r="N89" i="12"/>
  <c r="N88" i="12"/>
  <c r="N87" i="12"/>
  <c r="N86" i="12"/>
  <c r="N85" i="12"/>
  <c r="N84" i="12"/>
  <c r="N83" i="12"/>
  <c r="N82" i="12"/>
  <c r="N81" i="12"/>
  <c r="N80" i="12"/>
  <c r="N79" i="12"/>
  <c r="N78" i="12"/>
  <c r="N77" i="12"/>
  <c r="N76" i="12"/>
  <c r="N75" i="12"/>
  <c r="N74" i="12"/>
  <c r="N73" i="12"/>
  <c r="N72" i="12"/>
  <c r="N71" i="12"/>
  <c r="N70" i="12"/>
  <c r="N68" i="12"/>
  <c r="N67" i="12"/>
  <c r="N66" i="12"/>
  <c r="N65" i="12"/>
  <c r="N64" i="12"/>
  <c r="N63" i="12"/>
  <c r="N62" i="12"/>
  <c r="N61" i="12"/>
  <c r="N60" i="12"/>
  <c r="N59" i="12"/>
  <c r="N58" i="12"/>
  <c r="N57" i="12"/>
  <c r="N56" i="12"/>
  <c r="N55" i="12"/>
  <c r="N54" i="12"/>
  <c r="N53" i="12"/>
  <c r="N52" i="12"/>
  <c r="N51" i="12"/>
  <c r="N50" i="12"/>
  <c r="N49" i="12"/>
  <c r="N48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0" i="12"/>
  <c r="N9" i="12"/>
  <c r="N8" i="12"/>
  <c r="V142" i="12"/>
  <c r="V141" i="12"/>
  <c r="V140" i="12"/>
  <c r="V139" i="12"/>
  <c r="V138" i="12"/>
  <c r="V137" i="12"/>
  <c r="V136" i="12"/>
  <c r="V135" i="12"/>
  <c r="V134" i="12"/>
  <c r="V133" i="12"/>
  <c r="V132" i="12"/>
  <c r="V131" i="12"/>
  <c r="V130" i="12"/>
  <c r="V129" i="12"/>
  <c r="V128" i="12"/>
  <c r="V127" i="12"/>
  <c r="V126" i="12"/>
  <c r="V125" i="12"/>
  <c r="V124" i="12"/>
  <c r="V123" i="12"/>
  <c r="V122" i="12"/>
  <c r="V121" i="12"/>
  <c r="V120" i="12"/>
  <c r="V119" i="12"/>
  <c r="V118" i="12"/>
  <c r="V117" i="12"/>
  <c r="V116" i="12"/>
  <c r="V115" i="12"/>
  <c r="V114" i="12"/>
  <c r="V113" i="12"/>
  <c r="V112" i="12"/>
  <c r="V111" i="12"/>
  <c r="V110" i="12"/>
  <c r="V109" i="12"/>
  <c r="V108" i="12"/>
  <c r="V107" i="12"/>
  <c r="V106" i="12"/>
  <c r="V105" i="12"/>
  <c r="V104" i="12"/>
  <c r="V103" i="12"/>
  <c r="V102" i="12"/>
  <c r="V101" i="12"/>
  <c r="V100" i="12"/>
  <c r="V99" i="12"/>
  <c r="V98" i="12"/>
  <c r="V97" i="12"/>
  <c r="V96" i="12"/>
  <c r="V95" i="12"/>
  <c r="V94" i="12"/>
  <c r="V93" i="12"/>
  <c r="V92" i="12"/>
  <c r="V91" i="12"/>
  <c r="V90" i="12"/>
  <c r="V89" i="12"/>
  <c r="V88" i="12"/>
  <c r="V87" i="12"/>
  <c r="V86" i="12"/>
  <c r="V85" i="12"/>
  <c r="V84" i="12"/>
  <c r="V83" i="12"/>
  <c r="V82" i="12"/>
  <c r="V81" i="12"/>
  <c r="V80" i="12"/>
  <c r="V79" i="12"/>
  <c r="V78" i="12"/>
  <c r="V77" i="12"/>
  <c r="V76" i="12"/>
  <c r="V75" i="12"/>
  <c r="V74" i="12"/>
  <c r="V73" i="12"/>
  <c r="V72" i="12"/>
  <c r="V71" i="12"/>
  <c r="V70" i="12"/>
  <c r="V69" i="12"/>
  <c r="V68" i="12"/>
  <c r="V67" i="12"/>
  <c r="V66" i="12"/>
  <c r="V65" i="12"/>
  <c r="V64" i="12"/>
  <c r="V63" i="12"/>
  <c r="V62" i="12"/>
  <c r="V61" i="12"/>
  <c r="V60" i="12"/>
  <c r="V59" i="12"/>
  <c r="V58" i="12"/>
  <c r="V57" i="12"/>
  <c r="V56" i="12"/>
  <c r="V55" i="12"/>
  <c r="V54" i="12"/>
  <c r="V53" i="12"/>
  <c r="V52" i="12"/>
  <c r="V51" i="12"/>
  <c r="V50" i="12"/>
  <c r="V49" i="12"/>
  <c r="V48" i="12"/>
  <c r="V47" i="12"/>
  <c r="V46" i="12"/>
  <c r="V45" i="12"/>
  <c r="V44" i="12"/>
  <c r="V43" i="12"/>
  <c r="V42" i="12"/>
  <c r="V41" i="12"/>
  <c r="V40" i="12"/>
  <c r="V39" i="12"/>
  <c r="V38" i="12"/>
  <c r="V37" i="12"/>
  <c r="V36" i="12"/>
  <c r="V35" i="12"/>
  <c r="V34" i="12"/>
  <c r="V33" i="12"/>
  <c r="V32" i="12"/>
  <c r="V31" i="12"/>
  <c r="V30" i="12"/>
  <c r="V29" i="12"/>
  <c r="V28" i="12"/>
  <c r="V27" i="12"/>
  <c r="V26" i="12"/>
  <c r="V25" i="12"/>
  <c r="V24" i="12"/>
  <c r="V23" i="12"/>
  <c r="V22" i="12"/>
  <c r="V21" i="12"/>
  <c r="V20" i="12"/>
  <c r="V19" i="12"/>
  <c r="V18" i="12"/>
  <c r="V17" i="12"/>
  <c r="V16" i="12"/>
  <c r="V15" i="12"/>
  <c r="V14" i="12"/>
  <c r="V13" i="12"/>
  <c r="V12" i="12"/>
  <c r="V11" i="12"/>
  <c r="V10" i="12"/>
  <c r="V9" i="12"/>
  <c r="V8" i="12"/>
  <c r="S25" i="12"/>
  <c r="S26" i="12"/>
  <c r="S27" i="12"/>
  <c r="S29" i="12"/>
  <c r="S30" i="12"/>
  <c r="S31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51" i="12"/>
  <c r="S52" i="12"/>
  <c r="S54" i="12"/>
  <c r="S55" i="12"/>
  <c r="S56" i="12"/>
  <c r="S57" i="12"/>
  <c r="S58" i="12"/>
  <c r="S59" i="12"/>
  <c r="S61" i="12"/>
  <c r="S62" i="12"/>
  <c r="S63" i="12"/>
  <c r="S64" i="12"/>
  <c r="S65" i="12"/>
  <c r="S66" i="12"/>
  <c r="S67" i="12"/>
  <c r="S68" i="12"/>
  <c r="S71" i="12"/>
  <c r="S72" i="12"/>
  <c r="S73" i="12"/>
  <c r="S74" i="12"/>
  <c r="S75" i="12"/>
  <c r="S76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7" i="12"/>
  <c r="S98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2" i="12"/>
  <c r="S133" i="12"/>
  <c r="S134" i="12"/>
  <c r="S135" i="12"/>
  <c r="S136" i="12"/>
  <c r="S137" i="12"/>
  <c r="S138" i="12"/>
  <c r="S139" i="12"/>
  <c r="S140" i="12"/>
  <c r="S141" i="12"/>
  <c r="S8" i="12"/>
  <c r="S9" i="12"/>
  <c r="S10" i="12"/>
  <c r="S12" i="12"/>
  <c r="S13" i="12"/>
  <c r="S14" i="12"/>
  <c r="S15" i="12"/>
  <c r="S20" i="12"/>
  <c r="S21" i="12"/>
  <c r="S22" i="12"/>
  <c r="S23" i="12"/>
  <c r="E8" i="12"/>
  <c r="F8" i="12"/>
  <c r="U142" i="12"/>
  <c r="T142" i="12"/>
  <c r="M48" i="12"/>
  <c r="L48" i="12"/>
  <c r="U48" i="12"/>
  <c r="U47" i="12" s="1"/>
  <c r="T48" i="12"/>
  <c r="T47" i="12" s="1"/>
  <c r="M49" i="12"/>
  <c r="L49" i="12"/>
  <c r="U49" i="12"/>
  <c r="T49" i="12"/>
  <c r="M16" i="14" l="1"/>
  <c r="M15" i="14" s="1"/>
  <c r="N16" i="14"/>
  <c r="N15" i="14" s="1"/>
  <c r="P16" i="14"/>
  <c r="O16" i="14"/>
  <c r="O15" i="14" s="1"/>
  <c r="L92" i="14"/>
  <c r="J92" i="14"/>
  <c r="J82" i="14"/>
  <c r="J74" i="14"/>
  <c r="J63" i="14"/>
  <c r="J55" i="14"/>
  <c r="J47" i="14"/>
  <c r="J39" i="14"/>
  <c r="J31" i="14"/>
  <c r="J23" i="14"/>
  <c r="J15" i="14"/>
  <c r="J7" i="14"/>
  <c r="M191" i="14"/>
  <c r="M192" i="14"/>
  <c r="N192" i="14"/>
  <c r="O192" i="14"/>
  <c r="P192" i="14"/>
  <c r="M193" i="14"/>
  <c r="N193" i="14"/>
  <c r="O193" i="14"/>
  <c r="P193" i="14"/>
  <c r="M194" i="14"/>
  <c r="N194" i="14"/>
  <c r="O194" i="14"/>
  <c r="P194" i="14"/>
  <c r="M195" i="14"/>
  <c r="N195" i="14"/>
  <c r="O195" i="14"/>
  <c r="P195" i="14"/>
  <c r="M196" i="14"/>
  <c r="N196" i="14"/>
  <c r="O196" i="14"/>
  <c r="P196" i="14"/>
  <c r="M197" i="14"/>
  <c r="N197" i="14"/>
  <c r="O197" i="14"/>
  <c r="P197" i="14"/>
  <c r="N191" i="14"/>
  <c r="O191" i="14"/>
  <c r="P191" i="14"/>
  <c r="L180" i="14"/>
  <c r="L179" i="14"/>
  <c r="L178" i="14"/>
  <c r="L177" i="14"/>
  <c r="L176" i="14"/>
  <c r="L175" i="14"/>
  <c r="L174" i="14"/>
  <c r="P173" i="14"/>
  <c r="P131" i="14" s="1"/>
  <c r="O173" i="14"/>
  <c r="O131" i="14" s="1"/>
  <c r="N173" i="14"/>
  <c r="N131" i="14" s="1"/>
  <c r="M173" i="14"/>
  <c r="M131" i="14" s="1"/>
  <c r="W9" i="14"/>
  <c r="U9" i="14"/>
  <c r="D8" i="14"/>
  <c r="U8" i="14" s="1"/>
  <c r="V8" i="14" s="1"/>
  <c r="R24" i="14"/>
  <c r="J131" i="14"/>
  <c r="J130" i="14"/>
  <c r="J129" i="14"/>
  <c r="J128" i="14"/>
  <c r="I126" i="14"/>
  <c r="H126" i="14"/>
  <c r="G126" i="14"/>
  <c r="F126" i="14"/>
  <c r="E126" i="14"/>
  <c r="D126" i="14"/>
  <c r="Q125" i="14"/>
  <c r="R124" i="14"/>
  <c r="Q124" i="14"/>
  <c r="Q123" i="14"/>
  <c r="Q122" i="14"/>
  <c r="Q121" i="14"/>
  <c r="Q120" i="14"/>
  <c r="R119" i="14"/>
  <c r="R118" i="14" s="1"/>
  <c r="Q119" i="14"/>
  <c r="L118" i="14"/>
  <c r="J118" i="14"/>
  <c r="I118" i="14"/>
  <c r="H118" i="14"/>
  <c r="G118" i="14"/>
  <c r="F118" i="14"/>
  <c r="E118" i="14"/>
  <c r="Q116" i="14"/>
  <c r="Q115" i="14"/>
  <c r="Q114" i="14"/>
  <c r="Q113" i="14"/>
  <c r="Q112" i="14"/>
  <c r="Q111" i="14"/>
  <c r="R110" i="14"/>
  <c r="R109" i="14" s="1"/>
  <c r="Q110" i="14"/>
  <c r="L109" i="14"/>
  <c r="J109" i="14"/>
  <c r="I109" i="14"/>
  <c r="H109" i="14"/>
  <c r="G109" i="14"/>
  <c r="F109" i="14"/>
  <c r="E109" i="14"/>
  <c r="L108" i="14"/>
  <c r="R108" i="14" s="1"/>
  <c r="W107" i="14"/>
  <c r="R107" i="14"/>
  <c r="Q107" i="14"/>
  <c r="D107" i="14"/>
  <c r="U107" i="14" s="1"/>
  <c r="V107" i="14" s="1"/>
  <c r="W106" i="14"/>
  <c r="R106" i="14"/>
  <c r="Q106" i="14"/>
  <c r="I106" i="14"/>
  <c r="H106" i="14"/>
  <c r="G106" i="14"/>
  <c r="F106" i="14"/>
  <c r="D106" i="14"/>
  <c r="W105" i="14"/>
  <c r="R105" i="14"/>
  <c r="Q105" i="14"/>
  <c r="I105" i="14"/>
  <c r="H105" i="14"/>
  <c r="G105" i="14"/>
  <c r="F105" i="14"/>
  <c r="D105" i="14"/>
  <c r="E105" i="14" s="1"/>
  <c r="W104" i="14"/>
  <c r="R104" i="14"/>
  <c r="Q104" i="14"/>
  <c r="I104" i="14"/>
  <c r="H104" i="14"/>
  <c r="G104" i="14"/>
  <c r="F104" i="14"/>
  <c r="D104" i="14"/>
  <c r="U104" i="14" s="1"/>
  <c r="V104" i="14" s="1"/>
  <c r="W103" i="14"/>
  <c r="R103" i="14"/>
  <c r="Q103" i="14"/>
  <c r="I103" i="14"/>
  <c r="H103" i="14"/>
  <c r="G103" i="14"/>
  <c r="F103" i="14"/>
  <c r="D103" i="14"/>
  <c r="U103" i="14" s="1"/>
  <c r="V103" i="14" s="1"/>
  <c r="W102" i="14"/>
  <c r="R102" i="14"/>
  <c r="Q102" i="14"/>
  <c r="D102" i="14"/>
  <c r="E102" i="14" s="1"/>
  <c r="R101" i="14"/>
  <c r="L100" i="14"/>
  <c r="J100" i="14"/>
  <c r="W99" i="14"/>
  <c r="R99" i="14"/>
  <c r="Q99" i="14"/>
  <c r="D99" i="14"/>
  <c r="U99" i="14" s="1"/>
  <c r="V99" i="14" s="1"/>
  <c r="W98" i="14"/>
  <c r="R98" i="14"/>
  <c r="Q98" i="14"/>
  <c r="D98" i="14"/>
  <c r="E98" i="14" s="1"/>
  <c r="W97" i="14"/>
  <c r="R97" i="14"/>
  <c r="Q97" i="14"/>
  <c r="D97" i="14"/>
  <c r="E97" i="14" s="1"/>
  <c r="W96" i="14"/>
  <c r="R96" i="14"/>
  <c r="Q96" i="14"/>
  <c r="D96" i="14"/>
  <c r="E96" i="14" s="1"/>
  <c r="W95" i="14"/>
  <c r="R95" i="14"/>
  <c r="Q95" i="14"/>
  <c r="D95" i="14"/>
  <c r="U95" i="14" s="1"/>
  <c r="V95" i="14" s="1"/>
  <c r="W94" i="14"/>
  <c r="R94" i="14"/>
  <c r="Q94" i="14"/>
  <c r="D94" i="14"/>
  <c r="E94" i="14" s="1"/>
  <c r="W93" i="14"/>
  <c r="R93" i="14"/>
  <c r="Q93" i="14"/>
  <c r="D93" i="14"/>
  <c r="E93" i="14" s="1"/>
  <c r="S92" i="14"/>
  <c r="W92" i="14" s="1"/>
  <c r="J133" i="14"/>
  <c r="W88" i="14"/>
  <c r="J132" i="14"/>
  <c r="D88" i="14"/>
  <c r="U88" i="14" s="1"/>
  <c r="W87" i="14"/>
  <c r="R87" i="14"/>
  <c r="Q87" i="14"/>
  <c r="E87" i="14"/>
  <c r="D87" i="14"/>
  <c r="U87" i="14" s="1"/>
  <c r="V87" i="14" s="1"/>
  <c r="W86" i="14"/>
  <c r="R86" i="14"/>
  <c r="Q86" i="14"/>
  <c r="D86" i="14"/>
  <c r="E86" i="14" s="1"/>
  <c r="W85" i="14"/>
  <c r="R85" i="14"/>
  <c r="Q85" i="14"/>
  <c r="D85" i="14"/>
  <c r="U85" i="14" s="1"/>
  <c r="V85" i="14" s="1"/>
  <c r="W84" i="14"/>
  <c r="R84" i="14"/>
  <c r="Q84" i="14"/>
  <c r="D84" i="14"/>
  <c r="U84" i="14" s="1"/>
  <c r="V84" i="14" s="1"/>
  <c r="G140" i="14"/>
  <c r="S82" i="14"/>
  <c r="R81" i="14"/>
  <c r="Q81" i="14"/>
  <c r="W81" i="14"/>
  <c r="W80" i="14"/>
  <c r="R80" i="14"/>
  <c r="Q80" i="14"/>
  <c r="D80" i="14"/>
  <c r="U80" i="14" s="1"/>
  <c r="V80" i="14" s="1"/>
  <c r="W79" i="14"/>
  <c r="R79" i="14"/>
  <c r="Q79" i="14"/>
  <c r="D79" i="14"/>
  <c r="U79" i="14" s="1"/>
  <c r="V79" i="14" s="1"/>
  <c r="W78" i="14"/>
  <c r="R78" i="14"/>
  <c r="Q78" i="14"/>
  <c r="D78" i="14"/>
  <c r="E78" i="14" s="1"/>
  <c r="W77" i="14"/>
  <c r="R77" i="14"/>
  <c r="Q77" i="14"/>
  <c r="D77" i="14"/>
  <c r="E77" i="14" s="1"/>
  <c r="W76" i="14"/>
  <c r="R76" i="14"/>
  <c r="Q76" i="14"/>
  <c r="D76" i="14"/>
  <c r="U76" i="14" s="1"/>
  <c r="V76" i="14" s="1"/>
  <c r="W75" i="14"/>
  <c r="R75" i="14"/>
  <c r="Q75" i="14"/>
  <c r="D75" i="14"/>
  <c r="U75" i="14" s="1"/>
  <c r="V75" i="14" s="1"/>
  <c r="S74" i="14"/>
  <c r="L74" i="14"/>
  <c r="R73" i="14"/>
  <c r="Q73" i="14"/>
  <c r="W72" i="14"/>
  <c r="R72" i="14"/>
  <c r="Q72" i="14"/>
  <c r="U71" i="14"/>
  <c r="W70" i="14"/>
  <c r="R70" i="14"/>
  <c r="Q70" i="14"/>
  <c r="D70" i="14"/>
  <c r="U70" i="14" s="1"/>
  <c r="V70" i="14" s="1"/>
  <c r="W69" i="14"/>
  <c r="R69" i="14"/>
  <c r="Q69" i="14"/>
  <c r="D69" i="14"/>
  <c r="E69" i="14" s="1"/>
  <c r="W68" i="14"/>
  <c r="R68" i="14"/>
  <c r="Q68" i="14"/>
  <c r="D68" i="14"/>
  <c r="W67" i="14"/>
  <c r="R67" i="14"/>
  <c r="Q67" i="14"/>
  <c r="D67" i="14"/>
  <c r="U67" i="14" s="1"/>
  <c r="V67" i="14" s="1"/>
  <c r="W66" i="14"/>
  <c r="R66" i="14"/>
  <c r="Q66" i="14"/>
  <c r="D66" i="14"/>
  <c r="U66" i="14" s="1"/>
  <c r="V66" i="14" s="1"/>
  <c r="W65" i="14"/>
  <c r="R65" i="14"/>
  <c r="Q65" i="14"/>
  <c r="E65" i="14"/>
  <c r="D65" i="14"/>
  <c r="U65" i="14" s="1"/>
  <c r="V65" i="14" s="1"/>
  <c r="D64" i="14"/>
  <c r="R64" i="14"/>
  <c r="Q64" i="14"/>
  <c r="L63" i="14"/>
  <c r="W62" i="14"/>
  <c r="R62" i="14"/>
  <c r="Q62" i="14"/>
  <c r="D62" i="14"/>
  <c r="U62" i="14" s="1"/>
  <c r="V62" i="14" s="1"/>
  <c r="W61" i="14"/>
  <c r="R61" i="14"/>
  <c r="Q61" i="14"/>
  <c r="D61" i="14"/>
  <c r="U61" i="14" s="1"/>
  <c r="V61" i="14" s="1"/>
  <c r="W60" i="14"/>
  <c r="R60" i="14"/>
  <c r="Q60" i="14"/>
  <c r="D60" i="14"/>
  <c r="E60" i="14" s="1"/>
  <c r="W59" i="14"/>
  <c r="R59" i="14"/>
  <c r="Q59" i="14"/>
  <c r="D59" i="14"/>
  <c r="U59" i="14" s="1"/>
  <c r="V59" i="14" s="1"/>
  <c r="W58" i="14"/>
  <c r="R58" i="14"/>
  <c r="Q58" i="14"/>
  <c r="I58" i="14"/>
  <c r="H58" i="14"/>
  <c r="G58" i="14"/>
  <c r="F58" i="14"/>
  <c r="D58" i="14"/>
  <c r="U58" i="14" s="1"/>
  <c r="V58" i="14" s="1"/>
  <c r="W57" i="14"/>
  <c r="R57" i="14"/>
  <c r="Q57" i="14"/>
  <c r="D57" i="14"/>
  <c r="U57" i="14" s="1"/>
  <c r="V57" i="14" s="1"/>
  <c r="R56" i="14"/>
  <c r="Q56" i="14"/>
  <c r="L55" i="14"/>
  <c r="W54" i="14"/>
  <c r="R54" i="14"/>
  <c r="Q54" i="14"/>
  <c r="D54" i="14"/>
  <c r="U54" i="14" s="1"/>
  <c r="V54" i="14" s="1"/>
  <c r="W53" i="14"/>
  <c r="R53" i="14"/>
  <c r="Q53" i="14"/>
  <c r="D53" i="14"/>
  <c r="U53" i="14" s="1"/>
  <c r="V53" i="14" s="1"/>
  <c r="W52" i="14"/>
  <c r="Q52" i="14"/>
  <c r="I52" i="14"/>
  <c r="H52" i="14"/>
  <c r="G52" i="14"/>
  <c r="F52" i="14"/>
  <c r="D52" i="14"/>
  <c r="W51" i="14"/>
  <c r="Q51" i="14"/>
  <c r="I51" i="14"/>
  <c r="H51" i="14"/>
  <c r="G51" i="14"/>
  <c r="F51" i="14"/>
  <c r="D51" i="14"/>
  <c r="U51" i="14" s="1"/>
  <c r="V51" i="14" s="1"/>
  <c r="W50" i="14"/>
  <c r="Q50" i="14"/>
  <c r="D50" i="14"/>
  <c r="E50" i="14" s="1"/>
  <c r="W49" i="14"/>
  <c r="Q49" i="14"/>
  <c r="I49" i="14"/>
  <c r="H49" i="14"/>
  <c r="G49" i="14"/>
  <c r="F49" i="14"/>
  <c r="D49" i="14"/>
  <c r="U49" i="14" s="1"/>
  <c r="V49" i="14" s="1"/>
  <c r="W48" i="14"/>
  <c r="R48" i="14"/>
  <c r="Q48" i="14"/>
  <c r="D48" i="14"/>
  <c r="U48" i="14" s="1"/>
  <c r="V48" i="14" s="1"/>
  <c r="S47" i="14"/>
  <c r="L47" i="14"/>
  <c r="W46" i="14"/>
  <c r="R46" i="14"/>
  <c r="Q46" i="14"/>
  <c r="D46" i="14"/>
  <c r="E46" i="14" s="1"/>
  <c r="W45" i="14"/>
  <c r="R45" i="14"/>
  <c r="Q45" i="14"/>
  <c r="D45" i="14"/>
  <c r="U45" i="14" s="1"/>
  <c r="V45" i="14" s="1"/>
  <c r="W44" i="14"/>
  <c r="D44" i="14"/>
  <c r="U44" i="14" s="1"/>
  <c r="V44" i="14" s="1"/>
  <c r="R44" i="14"/>
  <c r="Q44" i="14"/>
  <c r="W43" i="14"/>
  <c r="R43" i="14"/>
  <c r="Q43" i="14"/>
  <c r="D43" i="14"/>
  <c r="U43" i="14" s="1"/>
  <c r="V43" i="14" s="1"/>
  <c r="W42" i="14"/>
  <c r="R42" i="14"/>
  <c r="Q42" i="14"/>
  <c r="D42" i="14"/>
  <c r="U42" i="14" s="1"/>
  <c r="V42" i="14" s="1"/>
  <c r="W41" i="14"/>
  <c r="R41" i="14"/>
  <c r="Q41" i="14"/>
  <c r="D41" i="14"/>
  <c r="E41" i="14" s="1"/>
  <c r="S39" i="14"/>
  <c r="R40" i="14"/>
  <c r="Q40" i="14"/>
  <c r="L39" i="14"/>
  <c r="W38" i="14"/>
  <c r="R38" i="14"/>
  <c r="Q38" i="14"/>
  <c r="D38" i="14"/>
  <c r="U38" i="14" s="1"/>
  <c r="V38" i="14" s="1"/>
  <c r="W37" i="14"/>
  <c r="R37" i="14"/>
  <c r="Q37" i="14"/>
  <c r="D37" i="14"/>
  <c r="E37" i="14" s="1"/>
  <c r="W36" i="14"/>
  <c r="U36" i="14"/>
  <c r="V36" i="14" s="1"/>
  <c r="Q36" i="14"/>
  <c r="W35" i="14"/>
  <c r="R35" i="14"/>
  <c r="Q35" i="14"/>
  <c r="D35" i="14"/>
  <c r="E35" i="14" s="1"/>
  <c r="W34" i="14"/>
  <c r="U34" i="14"/>
  <c r="V34" i="14" s="1"/>
  <c r="Q34" i="14"/>
  <c r="W33" i="14"/>
  <c r="R33" i="14"/>
  <c r="Q33" i="14"/>
  <c r="D33" i="14"/>
  <c r="E33" i="14" s="1"/>
  <c r="W32" i="14"/>
  <c r="R32" i="14"/>
  <c r="Q32" i="14"/>
  <c r="D32" i="14"/>
  <c r="U32" i="14" s="1"/>
  <c r="V32" i="14" s="1"/>
  <c r="L31" i="14"/>
  <c r="W30" i="14"/>
  <c r="R30" i="14"/>
  <c r="Q30" i="14"/>
  <c r="D30" i="14"/>
  <c r="E30" i="14" s="1"/>
  <c r="W29" i="14"/>
  <c r="U29" i="14"/>
  <c r="V29" i="14" s="1"/>
  <c r="Q29" i="14"/>
  <c r="W28" i="14"/>
  <c r="U28" i="14"/>
  <c r="V28" i="14" s="1"/>
  <c r="Q28" i="14"/>
  <c r="W27" i="14"/>
  <c r="U27" i="14"/>
  <c r="V27" i="14" s="1"/>
  <c r="Q27" i="14"/>
  <c r="W26" i="14"/>
  <c r="U26" i="14"/>
  <c r="V26" i="14" s="1"/>
  <c r="Q26" i="14"/>
  <c r="W25" i="14"/>
  <c r="U25" i="14"/>
  <c r="V25" i="14" s="1"/>
  <c r="Q25" i="14"/>
  <c r="W24" i="14"/>
  <c r="Q24" i="14"/>
  <c r="D24" i="14"/>
  <c r="U24" i="14" s="1"/>
  <c r="V24" i="14" s="1"/>
  <c r="S23" i="14"/>
  <c r="L23" i="14"/>
  <c r="D23" i="14" s="1"/>
  <c r="U23" i="14" s="1"/>
  <c r="W22" i="14"/>
  <c r="R22" i="14"/>
  <c r="Q22" i="14"/>
  <c r="D22" i="14"/>
  <c r="F22" i="14" s="1"/>
  <c r="W21" i="14"/>
  <c r="R21" i="14"/>
  <c r="Q21" i="14"/>
  <c r="F21" i="14"/>
  <c r="D21" i="14"/>
  <c r="H21" i="14" s="1"/>
  <c r="W20" i="14"/>
  <c r="R20" i="14"/>
  <c r="Q20" i="14"/>
  <c r="D20" i="14"/>
  <c r="U20" i="14" s="1"/>
  <c r="V20" i="14" s="1"/>
  <c r="W19" i="14"/>
  <c r="R19" i="14"/>
  <c r="Q19" i="14"/>
  <c r="D19" i="14"/>
  <c r="G19" i="14" s="1"/>
  <c r="W18" i="14"/>
  <c r="R18" i="14"/>
  <c r="Q18" i="14"/>
  <c r="D18" i="14"/>
  <c r="F18" i="14" s="1"/>
  <c r="W17" i="14"/>
  <c r="R17" i="14"/>
  <c r="Q17" i="14"/>
  <c r="D17" i="14"/>
  <c r="H17" i="14" s="1"/>
  <c r="W16" i="14"/>
  <c r="R16" i="14"/>
  <c r="Q16" i="14"/>
  <c r="G16" i="14"/>
  <c r="D16" i="14"/>
  <c r="U16" i="14" s="1"/>
  <c r="V16" i="14" s="1"/>
  <c r="S15" i="14"/>
  <c r="P15" i="14"/>
  <c r="D15" i="14"/>
  <c r="G15" i="14" s="1"/>
  <c r="W14" i="14"/>
  <c r="U14" i="14"/>
  <c r="V14" i="14" s="1"/>
  <c r="Q14" i="14"/>
  <c r="W13" i="14"/>
  <c r="U13" i="14"/>
  <c r="V13" i="14" s="1"/>
  <c r="Q13" i="14"/>
  <c r="W12" i="14"/>
  <c r="U12" i="14"/>
  <c r="V12" i="14" s="1"/>
  <c r="Q12" i="14"/>
  <c r="W11" i="14"/>
  <c r="U11" i="14"/>
  <c r="V11" i="14" s="1"/>
  <c r="Q11" i="14"/>
  <c r="W10" i="14"/>
  <c r="U10" i="14"/>
  <c r="V10" i="14" s="1"/>
  <c r="Q10" i="14"/>
  <c r="V9" i="14"/>
  <c r="Q9" i="14"/>
  <c r="X8" i="14"/>
  <c r="W8" i="14"/>
  <c r="R8" i="14"/>
  <c r="Q8" i="14"/>
  <c r="S7" i="14"/>
  <c r="Q47" i="14" l="1"/>
  <c r="E84" i="14"/>
  <c r="J71" i="14"/>
  <c r="J6" i="14"/>
  <c r="F16" i="14"/>
  <c r="E8" i="14"/>
  <c r="F20" i="14"/>
  <c r="W39" i="14"/>
  <c r="E58" i="14"/>
  <c r="E75" i="14"/>
  <c r="G18" i="14"/>
  <c r="U18" i="14"/>
  <c r="V18" i="14" s="1"/>
  <c r="Q74" i="14"/>
  <c r="L173" i="14"/>
  <c r="E16" i="14"/>
  <c r="H18" i="14"/>
  <c r="E22" i="14"/>
  <c r="L169" i="14"/>
  <c r="L186" i="14"/>
  <c r="L170" i="14"/>
  <c r="L184" i="14"/>
  <c r="Q109" i="14"/>
  <c r="E104" i="14"/>
  <c r="E107" i="14"/>
  <c r="E92" i="14"/>
  <c r="Q88" i="14"/>
  <c r="E95" i="14"/>
  <c r="E99" i="14"/>
  <c r="E85" i="14"/>
  <c r="E76" i="14"/>
  <c r="E70" i="14"/>
  <c r="E61" i="14"/>
  <c r="U60" i="14"/>
  <c r="V60" i="14" s="1"/>
  <c r="E62" i="14"/>
  <c r="E53" i="14"/>
  <c r="E51" i="14"/>
  <c r="E54" i="14"/>
  <c r="E49" i="14"/>
  <c r="U46" i="14"/>
  <c r="V46" i="14" s="1"/>
  <c r="D7" i="14"/>
  <c r="E7" i="14" s="1"/>
  <c r="E64" i="14"/>
  <c r="U64" i="14"/>
  <c r="V64" i="14" s="1"/>
  <c r="G17" i="14"/>
  <c r="U17" i="14"/>
  <c r="V17" i="14" s="1"/>
  <c r="G20" i="14"/>
  <c r="G21" i="14"/>
  <c r="U21" i="14"/>
  <c r="V21" i="14" s="1"/>
  <c r="G22" i="14"/>
  <c r="U22" i="14"/>
  <c r="V22" i="14" s="1"/>
  <c r="E24" i="14"/>
  <c r="D39" i="14"/>
  <c r="E39" i="14" s="1"/>
  <c r="E42" i="14"/>
  <c r="E45" i="14"/>
  <c r="U50" i="14"/>
  <c r="V50" i="14" s="1"/>
  <c r="E59" i="14"/>
  <c r="E66" i="14"/>
  <c r="E79" i="14"/>
  <c r="U86" i="14"/>
  <c r="V86" i="14" s="1"/>
  <c r="E88" i="14"/>
  <c r="R88" i="14"/>
  <c r="U94" i="14"/>
  <c r="V94" i="14" s="1"/>
  <c r="U98" i="14"/>
  <c r="V98" i="14" s="1"/>
  <c r="Q108" i="14"/>
  <c r="Q118" i="14"/>
  <c r="L131" i="14"/>
  <c r="L148" i="14"/>
  <c r="L185" i="14"/>
  <c r="I20" i="14"/>
  <c r="H22" i="14"/>
  <c r="Q23" i="14"/>
  <c r="D40" i="14"/>
  <c r="E40" i="14" s="1"/>
  <c r="W40" i="14"/>
  <c r="U41" i="14"/>
  <c r="V41" i="14" s="1"/>
  <c r="E43" i="14"/>
  <c r="E48" i="14"/>
  <c r="E67" i="14"/>
  <c r="E80" i="14"/>
  <c r="D81" i="14"/>
  <c r="U81" i="14" s="1"/>
  <c r="V81" i="14" s="1"/>
  <c r="R92" i="14"/>
  <c r="E103" i="14"/>
  <c r="J127" i="14"/>
  <c r="J126" i="14" s="1"/>
  <c r="L160" i="14"/>
  <c r="L162" i="14"/>
  <c r="L163" i="14"/>
  <c r="L167" i="14"/>
  <c r="L15" i="14"/>
  <c r="Q15" i="14" s="1"/>
  <c r="I16" i="14"/>
  <c r="E20" i="14"/>
  <c r="R39" i="14"/>
  <c r="J5" i="14"/>
  <c r="V88" i="14"/>
  <c r="U97" i="14"/>
  <c r="V97" i="14" s="1"/>
  <c r="L168" i="14"/>
  <c r="L183" i="14"/>
  <c r="E38" i="14"/>
  <c r="U35" i="14"/>
  <c r="V35" i="14" s="1"/>
  <c r="I15" i="14"/>
  <c r="I19" i="14"/>
  <c r="E15" i="14"/>
  <c r="E19" i="14"/>
  <c r="E23" i="14"/>
  <c r="W23" i="14"/>
  <c r="R23" i="14"/>
  <c r="E32" i="14"/>
  <c r="D47" i="14"/>
  <c r="E52" i="14"/>
  <c r="U52" i="14"/>
  <c r="V52" i="14" s="1"/>
  <c r="E57" i="14"/>
  <c r="S100" i="14"/>
  <c r="W100" i="14" s="1"/>
  <c r="W101" i="14"/>
  <c r="F15" i="14"/>
  <c r="I18" i="14"/>
  <c r="F19" i="14"/>
  <c r="S31" i="14"/>
  <c r="D31" i="14" s="1"/>
  <c r="U33" i="14"/>
  <c r="V33" i="14" s="1"/>
  <c r="U69" i="14"/>
  <c r="V69" i="14" s="1"/>
  <c r="D101" i="14"/>
  <c r="W47" i="14"/>
  <c r="R47" i="14"/>
  <c r="U78" i="14"/>
  <c r="V78" i="14" s="1"/>
  <c r="W73" i="14"/>
  <c r="D73" i="14"/>
  <c r="U15" i="14"/>
  <c r="I17" i="14"/>
  <c r="E17" i="14"/>
  <c r="H15" i="14"/>
  <c r="F17" i="14"/>
  <c r="E18" i="14"/>
  <c r="H19" i="14"/>
  <c r="U19" i="14"/>
  <c r="V19" i="14" s="1"/>
  <c r="I21" i="14"/>
  <c r="E21" i="14"/>
  <c r="I22" i="14"/>
  <c r="V23" i="14"/>
  <c r="R31" i="14"/>
  <c r="Q31" i="14"/>
  <c r="R55" i="14"/>
  <c r="Q55" i="14"/>
  <c r="W64" i="14"/>
  <c r="S63" i="14"/>
  <c r="D63" i="14" s="1"/>
  <c r="E68" i="14"/>
  <c r="U68" i="14"/>
  <c r="V68" i="14" s="1"/>
  <c r="E106" i="14"/>
  <c r="U106" i="14"/>
  <c r="V106" i="14" s="1"/>
  <c r="D74" i="14"/>
  <c r="U77" i="14"/>
  <c r="V77" i="14" s="1"/>
  <c r="E81" i="14"/>
  <c r="R90" i="14"/>
  <c r="R100" i="14"/>
  <c r="Q100" i="14"/>
  <c r="U30" i="14"/>
  <c r="V30" i="14" s="1"/>
  <c r="U37" i="14"/>
  <c r="V37" i="14" s="1"/>
  <c r="H16" i="14"/>
  <c r="H20" i="14"/>
  <c r="R63" i="14"/>
  <c r="Q63" i="14"/>
  <c r="W74" i="14"/>
  <c r="R74" i="14"/>
  <c r="Q90" i="14"/>
  <c r="D72" i="14"/>
  <c r="U93" i="14"/>
  <c r="V93" i="14" s="1"/>
  <c r="U102" i="14"/>
  <c r="V102" i="14" s="1"/>
  <c r="Q39" i="14"/>
  <c r="E44" i="14"/>
  <c r="W83" i="14"/>
  <c r="Q83" i="14"/>
  <c r="D83" i="14"/>
  <c r="R83" i="14"/>
  <c r="L145" i="14"/>
  <c r="U96" i="14"/>
  <c r="V96" i="14" s="1"/>
  <c r="U105" i="14"/>
  <c r="V105" i="14" s="1"/>
  <c r="L172" i="14"/>
  <c r="D92" i="14"/>
  <c r="U92" i="14" s="1"/>
  <c r="V92" i="14" s="1"/>
  <c r="Q92" i="14"/>
  <c r="Q101" i="14"/>
  <c r="L161" i="14"/>
  <c r="L188" i="14"/>
  <c r="L144" i="14"/>
  <c r="L146" i="14"/>
  <c r="V15" i="14" l="1"/>
  <c r="K71" i="14"/>
  <c r="W15" i="14"/>
  <c r="G7" i="14"/>
  <c r="U39" i="14"/>
  <c r="V39" i="14" s="1"/>
  <c r="R15" i="14"/>
  <c r="S131" i="14"/>
  <c r="V131" i="14"/>
  <c r="T131" i="14"/>
  <c r="U131" i="14"/>
  <c r="I7" i="14"/>
  <c r="H7" i="14"/>
  <c r="U7" i="14"/>
  <c r="F7" i="14"/>
  <c r="W63" i="14"/>
  <c r="U40" i="14"/>
  <c r="V40" i="14" s="1"/>
  <c r="W31" i="14"/>
  <c r="W56" i="14"/>
  <c r="D56" i="14"/>
  <c r="S55" i="14"/>
  <c r="U101" i="14"/>
  <c r="V101" i="14" s="1"/>
  <c r="E101" i="14"/>
  <c r="U47" i="14"/>
  <c r="V47" i="14" s="1"/>
  <c r="E47" i="14"/>
  <c r="E83" i="14"/>
  <c r="U83" i="14"/>
  <c r="V83" i="14" s="1"/>
  <c r="E63" i="14"/>
  <c r="U63" i="14"/>
  <c r="V63" i="14" s="1"/>
  <c r="D124" i="14"/>
  <c r="D118" i="14" s="1"/>
  <c r="E74" i="14"/>
  <c r="U74" i="14"/>
  <c r="V74" i="14" s="1"/>
  <c r="E31" i="14"/>
  <c r="U31" i="14"/>
  <c r="V31" i="14" s="1"/>
  <c r="E72" i="14"/>
  <c r="U72" i="14"/>
  <c r="V72" i="14" s="1"/>
  <c r="E73" i="14"/>
  <c r="U73" i="14"/>
  <c r="V73" i="14" s="1"/>
  <c r="R89" i="14"/>
  <c r="W89" i="14"/>
  <c r="D89" i="14"/>
  <c r="L82" i="14"/>
  <c r="Q89" i="14"/>
  <c r="D100" i="14"/>
  <c r="R131" i="14" l="1"/>
  <c r="U56" i="14"/>
  <c r="V56" i="14" s="1"/>
  <c r="E56" i="14"/>
  <c r="D55" i="14"/>
  <c r="W55" i="14"/>
  <c r="D82" i="14"/>
  <c r="L71" i="14"/>
  <c r="R82" i="14"/>
  <c r="Q82" i="14"/>
  <c r="W82" i="14"/>
  <c r="E100" i="14"/>
  <c r="U100" i="14"/>
  <c r="V100" i="14" s="1"/>
  <c r="U89" i="14"/>
  <c r="V89" i="14" s="1"/>
  <c r="E89" i="14"/>
  <c r="E55" i="14" l="1"/>
  <c r="U55" i="14"/>
  <c r="V55" i="14" s="1"/>
  <c r="L187" i="14"/>
  <c r="N181" i="14"/>
  <c r="N132" i="14" s="1"/>
  <c r="U82" i="14"/>
  <c r="V82" i="14" s="1"/>
  <c r="E82" i="14"/>
  <c r="P181" i="14"/>
  <c r="P132" i="14" s="1"/>
  <c r="R71" i="14"/>
  <c r="Q71" i="14"/>
  <c r="V71" i="14"/>
  <c r="W71" i="14"/>
  <c r="O181" i="14"/>
  <c r="O132" i="14" s="1"/>
  <c r="P157" i="14"/>
  <c r="P130" i="14" s="1"/>
  <c r="L164" i="14"/>
  <c r="O157" i="14"/>
  <c r="O130" i="14" s="1"/>
  <c r="N157" i="14" l="1"/>
  <c r="N130" i="14" s="1"/>
  <c r="M181" i="14"/>
  <c r="L182" i="14"/>
  <c r="L156" i="14"/>
  <c r="O149" i="14"/>
  <c r="O128" i="14" s="1"/>
  <c r="L158" i="14"/>
  <c r="M157" i="14"/>
  <c r="M130" i="14" s="1"/>
  <c r="L130" i="14" s="1"/>
  <c r="S130" i="14" s="1"/>
  <c r="P149" i="14"/>
  <c r="P128" i="14" s="1"/>
  <c r="L154" i="14"/>
  <c r="L195" i="14"/>
  <c r="N149" i="14"/>
  <c r="N128" i="14" s="1"/>
  <c r="L150" i="14"/>
  <c r="M149" i="14"/>
  <c r="M128" i="14" s="1"/>
  <c r="L153" i="14"/>
  <c r="L194" i="14"/>
  <c r="L152" i="14"/>
  <c r="L155" i="14"/>
  <c r="L159" i="14"/>
  <c r="L151" i="14"/>
  <c r="U130" i="14" l="1"/>
  <c r="O102" i="14" s="1"/>
  <c r="H102" i="14" s="1"/>
  <c r="V130" i="14"/>
  <c r="P101" i="14" s="1"/>
  <c r="O101" i="14"/>
  <c r="L128" i="14"/>
  <c r="L6" i="14" s="1"/>
  <c r="M102" i="14"/>
  <c r="F102" i="14" s="1"/>
  <c r="M107" i="14"/>
  <c r="F107" i="14" s="1"/>
  <c r="M101" i="14"/>
  <c r="T130" i="14"/>
  <c r="R130" i="14" s="1"/>
  <c r="L181" i="14"/>
  <c r="M132" i="14"/>
  <c r="L197" i="14"/>
  <c r="L157" i="14"/>
  <c r="O165" i="14"/>
  <c r="O129" i="14" s="1"/>
  <c r="N165" i="14"/>
  <c r="N129" i="14" s="1"/>
  <c r="L171" i="14"/>
  <c r="L193" i="14"/>
  <c r="L149" i="14"/>
  <c r="P165" i="14"/>
  <c r="P129" i="14" s="1"/>
  <c r="P107" i="14" l="1"/>
  <c r="I107" i="14" s="1"/>
  <c r="P102" i="14"/>
  <c r="I102" i="14" s="1"/>
  <c r="O107" i="14"/>
  <c r="H107" i="14" s="1"/>
  <c r="V128" i="14"/>
  <c r="P44" i="14" s="1"/>
  <c r="I44" i="14" s="1"/>
  <c r="S128" i="14"/>
  <c r="M8" i="14" s="1"/>
  <c r="T128" i="14"/>
  <c r="N84" i="14" s="1"/>
  <c r="Q6" i="14"/>
  <c r="R6" i="14"/>
  <c r="L132" i="14"/>
  <c r="S132" i="14" s="1"/>
  <c r="M64" i="14"/>
  <c r="M62" i="14"/>
  <c r="F62" i="14" s="1"/>
  <c r="M48" i="14"/>
  <c r="M37" i="14"/>
  <c r="F37" i="14" s="1"/>
  <c r="M53" i="14"/>
  <c r="F53" i="14" s="1"/>
  <c r="M40" i="14"/>
  <c r="M59" i="14"/>
  <c r="F59" i="14" s="1"/>
  <c r="M67" i="14"/>
  <c r="F67" i="14" s="1"/>
  <c r="M38" i="14"/>
  <c r="F38" i="14" s="1"/>
  <c r="M65" i="14"/>
  <c r="F65" i="14" s="1"/>
  <c r="M90" i="14"/>
  <c r="M57" i="14"/>
  <c r="F57" i="14" s="1"/>
  <c r="M70" i="14"/>
  <c r="F70" i="14" s="1"/>
  <c r="N107" i="14"/>
  <c r="G107" i="14" s="1"/>
  <c r="N102" i="14"/>
  <c r="G102" i="14" s="1"/>
  <c r="N101" i="14"/>
  <c r="P8" i="14"/>
  <c r="P50" i="14"/>
  <c r="I50" i="14" s="1"/>
  <c r="P66" i="14"/>
  <c r="I66" i="14" s="1"/>
  <c r="P59" i="14"/>
  <c r="I59" i="14" s="1"/>
  <c r="P46" i="14"/>
  <c r="I46" i="14" s="1"/>
  <c r="P70" i="14"/>
  <c r="I70" i="14" s="1"/>
  <c r="P76" i="14"/>
  <c r="P69" i="14"/>
  <c r="I69" i="14" s="1"/>
  <c r="P37" i="14"/>
  <c r="I37" i="14" s="1"/>
  <c r="P40" i="14"/>
  <c r="P88" i="14"/>
  <c r="I88" i="14" s="1"/>
  <c r="P65" i="14"/>
  <c r="I65" i="14" s="1"/>
  <c r="U128" i="14"/>
  <c r="F101" i="14"/>
  <c r="M100" i="14"/>
  <c r="F100" i="14" s="1"/>
  <c r="P100" i="14"/>
  <c r="I100" i="14" s="1"/>
  <c r="I101" i="14"/>
  <c r="H101" i="14"/>
  <c r="N8" i="14"/>
  <c r="N64" i="14"/>
  <c r="N72" i="14"/>
  <c r="N81" i="14"/>
  <c r="G81" i="14" s="1"/>
  <c r="N24" i="14"/>
  <c r="N40" i="14"/>
  <c r="N73" i="14"/>
  <c r="G73" i="14" s="1"/>
  <c r="N59" i="14"/>
  <c r="G59" i="14" s="1"/>
  <c r="N57" i="14"/>
  <c r="G57" i="14" s="1"/>
  <c r="N48" i="14"/>
  <c r="N46" i="14"/>
  <c r="G46" i="14" s="1"/>
  <c r="N30" i="14"/>
  <c r="G30" i="14" s="1"/>
  <c r="N56" i="14"/>
  <c r="N43" i="14"/>
  <c r="G43" i="14" s="1"/>
  <c r="N83" i="14"/>
  <c r="N44" i="14"/>
  <c r="G44" i="14" s="1"/>
  <c r="N37" i="14"/>
  <c r="G37" i="14" s="1"/>
  <c r="N66" i="14"/>
  <c r="G66" i="14" s="1"/>
  <c r="N38" i="14"/>
  <c r="G38" i="14" s="1"/>
  <c r="N32" i="14"/>
  <c r="N80" i="14"/>
  <c r="G80" i="14" s="1"/>
  <c r="N41" i="14"/>
  <c r="G41" i="14" s="1"/>
  <c r="N61" i="14"/>
  <c r="G61" i="14" s="1"/>
  <c r="N88" i="14"/>
  <c r="G88" i="14" s="1"/>
  <c r="N76" i="14"/>
  <c r="N50" i="14"/>
  <c r="G50" i="14" s="1"/>
  <c r="N35" i="14"/>
  <c r="G35" i="14" s="1"/>
  <c r="M165" i="14"/>
  <c r="L166" i="14"/>
  <c r="N65" i="14" l="1"/>
  <c r="G65" i="14" s="1"/>
  <c r="N54" i="14"/>
  <c r="G54" i="14" s="1"/>
  <c r="N45" i="14"/>
  <c r="G45" i="14" s="1"/>
  <c r="N70" i="14"/>
  <c r="G70" i="14" s="1"/>
  <c r="N69" i="14"/>
  <c r="G69" i="14" s="1"/>
  <c r="N60" i="14"/>
  <c r="G60" i="14" s="1"/>
  <c r="N68" i="14"/>
  <c r="G68" i="14" s="1"/>
  <c r="N75" i="14"/>
  <c r="G75" i="14" s="1"/>
  <c r="N89" i="14"/>
  <c r="G89" i="14" s="1"/>
  <c r="N62" i="14"/>
  <c r="G62" i="14" s="1"/>
  <c r="N90" i="14"/>
  <c r="N67" i="14"/>
  <c r="G67" i="14" s="1"/>
  <c r="N33" i="14"/>
  <c r="G33" i="14" s="1"/>
  <c r="N53" i="14"/>
  <c r="G53" i="14" s="1"/>
  <c r="N42" i="14"/>
  <c r="G42" i="14" s="1"/>
  <c r="P72" i="14"/>
  <c r="I72" i="14" s="1"/>
  <c r="P80" i="14"/>
  <c r="I80" i="14" s="1"/>
  <c r="P30" i="14"/>
  <c r="I30" i="14" s="1"/>
  <c r="P61" i="14"/>
  <c r="I61" i="14" s="1"/>
  <c r="P41" i="14"/>
  <c r="I41" i="14" s="1"/>
  <c r="P62" i="14"/>
  <c r="I62" i="14" s="1"/>
  <c r="P32" i="14"/>
  <c r="P31" i="14" s="1"/>
  <c r="I31" i="14" s="1"/>
  <c r="P38" i="14"/>
  <c r="I38" i="14" s="1"/>
  <c r="P84" i="14"/>
  <c r="P42" i="14"/>
  <c r="I42" i="14" s="1"/>
  <c r="P56" i="14"/>
  <c r="I56" i="14" s="1"/>
  <c r="P67" i="14"/>
  <c r="I67" i="14" s="1"/>
  <c r="O100" i="14"/>
  <c r="H100" i="14" s="1"/>
  <c r="P64" i="14"/>
  <c r="I64" i="14" s="1"/>
  <c r="P89" i="14"/>
  <c r="I89" i="14" s="1"/>
  <c r="P45" i="14"/>
  <c r="I45" i="14" s="1"/>
  <c r="P73" i="14"/>
  <c r="I73" i="14" s="1"/>
  <c r="P81" i="14"/>
  <c r="I81" i="14" s="1"/>
  <c r="P43" i="14"/>
  <c r="I43" i="14" s="1"/>
  <c r="P48" i="14"/>
  <c r="I48" i="14" s="1"/>
  <c r="P35" i="14"/>
  <c r="I35" i="14" s="1"/>
  <c r="M80" i="14"/>
  <c r="F80" i="14" s="1"/>
  <c r="M54" i="14"/>
  <c r="F54" i="14" s="1"/>
  <c r="M76" i="14"/>
  <c r="M33" i="14"/>
  <c r="F33" i="14" s="1"/>
  <c r="M45" i="14"/>
  <c r="F45" i="14" s="1"/>
  <c r="M24" i="14"/>
  <c r="F24" i="14" s="1"/>
  <c r="M35" i="14"/>
  <c r="F35" i="14" s="1"/>
  <c r="M41" i="14"/>
  <c r="F41" i="14" s="1"/>
  <c r="M60" i="14"/>
  <c r="F60" i="14" s="1"/>
  <c r="M89" i="14"/>
  <c r="F89" i="14" s="1"/>
  <c r="M88" i="14"/>
  <c r="F88" i="14" s="1"/>
  <c r="M61" i="14"/>
  <c r="F61" i="14" s="1"/>
  <c r="M44" i="14"/>
  <c r="F44" i="14" s="1"/>
  <c r="P83" i="14"/>
  <c r="P82" i="14" s="1"/>
  <c r="I82" i="14" s="1"/>
  <c r="P68" i="14"/>
  <c r="I68" i="14" s="1"/>
  <c r="P57" i="14"/>
  <c r="I57" i="14" s="1"/>
  <c r="P24" i="14"/>
  <c r="I24" i="14" s="1"/>
  <c r="P54" i="14"/>
  <c r="I54" i="14" s="1"/>
  <c r="P60" i="14"/>
  <c r="I60" i="14" s="1"/>
  <c r="P33" i="14"/>
  <c r="I33" i="14" s="1"/>
  <c r="P75" i="14"/>
  <c r="P74" i="14" s="1"/>
  <c r="I74" i="14" s="1"/>
  <c r="P90" i="14"/>
  <c r="P53" i="14"/>
  <c r="I53" i="14" s="1"/>
  <c r="M43" i="14"/>
  <c r="F43" i="14" s="1"/>
  <c r="M75" i="14"/>
  <c r="M83" i="14"/>
  <c r="M68" i="14"/>
  <c r="F68" i="14" s="1"/>
  <c r="M56" i="14"/>
  <c r="M55" i="14" s="1"/>
  <c r="F55" i="14" s="1"/>
  <c r="M84" i="14"/>
  <c r="M46" i="14"/>
  <c r="F46" i="14" s="1"/>
  <c r="M32" i="14"/>
  <c r="F32" i="14" s="1"/>
  <c r="M50" i="14"/>
  <c r="F50" i="14" s="1"/>
  <c r="M69" i="14"/>
  <c r="F69" i="14" s="1"/>
  <c r="M72" i="14"/>
  <c r="F72" i="14" s="1"/>
  <c r="M30" i="14"/>
  <c r="F30" i="14" s="1"/>
  <c r="M81" i="14"/>
  <c r="F81" i="14" s="1"/>
  <c r="M73" i="14"/>
  <c r="F73" i="14" s="1"/>
  <c r="M66" i="14"/>
  <c r="F66" i="14" s="1"/>
  <c r="M42" i="14"/>
  <c r="F42" i="14" s="1"/>
  <c r="P63" i="14"/>
  <c r="I63" i="14" s="1"/>
  <c r="F83" i="14"/>
  <c r="G48" i="14"/>
  <c r="N47" i="14"/>
  <c r="G47" i="14" s="1"/>
  <c r="G40" i="14"/>
  <c r="N39" i="14"/>
  <c r="G39" i="14" s="1"/>
  <c r="G64" i="14"/>
  <c r="N63" i="14"/>
  <c r="G63" i="14" s="1"/>
  <c r="P39" i="14"/>
  <c r="I39" i="14" s="1"/>
  <c r="I40" i="14"/>
  <c r="P7" i="14"/>
  <c r="I8" i="14"/>
  <c r="F8" i="14"/>
  <c r="M7" i="14"/>
  <c r="O8" i="14"/>
  <c r="O72" i="14"/>
  <c r="O53" i="14"/>
  <c r="H53" i="14" s="1"/>
  <c r="O80" i="14"/>
  <c r="H80" i="14" s="1"/>
  <c r="O54" i="14"/>
  <c r="H54" i="14" s="1"/>
  <c r="O61" i="14"/>
  <c r="H61" i="14" s="1"/>
  <c r="O24" i="14"/>
  <c r="O35" i="14"/>
  <c r="H35" i="14" s="1"/>
  <c r="O69" i="14"/>
  <c r="H69" i="14" s="1"/>
  <c r="O33" i="14"/>
  <c r="H33" i="14" s="1"/>
  <c r="O32" i="14"/>
  <c r="O70" i="14"/>
  <c r="H70" i="14" s="1"/>
  <c r="O48" i="14"/>
  <c r="O76" i="14"/>
  <c r="O45" i="14"/>
  <c r="H45" i="14" s="1"/>
  <c r="O50" i="14"/>
  <c r="H50" i="14" s="1"/>
  <c r="O56" i="14"/>
  <c r="O30" i="14"/>
  <c r="H30" i="14" s="1"/>
  <c r="O64" i="14"/>
  <c r="O73" i="14"/>
  <c r="H73" i="14" s="1"/>
  <c r="O90" i="14"/>
  <c r="O75" i="14"/>
  <c r="O38" i="14"/>
  <c r="H38" i="14" s="1"/>
  <c r="O83" i="14"/>
  <c r="O37" i="14"/>
  <c r="H37" i="14" s="1"/>
  <c r="O57" i="14"/>
  <c r="H57" i="14" s="1"/>
  <c r="O81" i="14"/>
  <c r="H81" i="14" s="1"/>
  <c r="O66" i="14"/>
  <c r="H66" i="14" s="1"/>
  <c r="O67" i="14"/>
  <c r="H67" i="14" s="1"/>
  <c r="O46" i="14"/>
  <c r="H46" i="14" s="1"/>
  <c r="O65" i="14"/>
  <c r="H65" i="14" s="1"/>
  <c r="O68" i="14"/>
  <c r="H68" i="14" s="1"/>
  <c r="O62" i="14"/>
  <c r="H62" i="14" s="1"/>
  <c r="O59" i="14"/>
  <c r="H59" i="14" s="1"/>
  <c r="O42" i="14"/>
  <c r="H42" i="14" s="1"/>
  <c r="O60" i="14"/>
  <c r="H60" i="14" s="1"/>
  <c r="O84" i="14"/>
  <c r="O89" i="14"/>
  <c r="H89" i="14" s="1"/>
  <c r="O43" i="14"/>
  <c r="H43" i="14" s="1"/>
  <c r="O44" i="14"/>
  <c r="H44" i="14" s="1"/>
  <c r="O41" i="14"/>
  <c r="H41" i="14" s="1"/>
  <c r="O40" i="14"/>
  <c r="O88" i="14"/>
  <c r="H88" i="14" s="1"/>
  <c r="M124" i="14"/>
  <c r="M119" i="14"/>
  <c r="M118" i="14" s="1"/>
  <c r="N31" i="14"/>
  <c r="G31" i="14" s="1"/>
  <c r="G32" i="14"/>
  <c r="L165" i="14"/>
  <c r="M129" i="14"/>
  <c r="N74" i="14"/>
  <c r="G74" i="14" s="1"/>
  <c r="I32" i="14"/>
  <c r="G101" i="14"/>
  <c r="N100" i="14"/>
  <c r="G100" i="14" s="1"/>
  <c r="R128" i="14"/>
  <c r="F64" i="14"/>
  <c r="G83" i="14"/>
  <c r="N82" i="14"/>
  <c r="G82" i="14" s="1"/>
  <c r="N55" i="14"/>
  <c r="G55" i="14" s="1"/>
  <c r="G56" i="14"/>
  <c r="G24" i="14"/>
  <c r="N23" i="14"/>
  <c r="G23" i="14" s="1"/>
  <c r="G72" i="14"/>
  <c r="N7" i="14"/>
  <c r="G8" i="14"/>
  <c r="I83" i="14"/>
  <c r="F40" i="14"/>
  <c r="F48" i="14"/>
  <c r="U132" i="14"/>
  <c r="V132" i="14"/>
  <c r="T132" i="14"/>
  <c r="M31" i="14" l="1"/>
  <c r="F31" i="14" s="1"/>
  <c r="M47" i="14"/>
  <c r="F47" i="14" s="1"/>
  <c r="P23" i="14"/>
  <c r="I23" i="14" s="1"/>
  <c r="M63" i="14"/>
  <c r="F63" i="14" s="1"/>
  <c r="M82" i="14"/>
  <c r="F82" i="14" s="1"/>
  <c r="M74" i="14"/>
  <c r="F74" i="14" s="1"/>
  <c r="P47" i="14"/>
  <c r="I47" i="14" s="1"/>
  <c r="F56" i="14"/>
  <c r="F75" i="14"/>
  <c r="I75" i="14"/>
  <c r="M23" i="14"/>
  <c r="F23" i="14" s="1"/>
  <c r="P55" i="14"/>
  <c r="I55" i="14" s="1"/>
  <c r="M39" i="14"/>
  <c r="F39" i="14" s="1"/>
  <c r="N71" i="14"/>
  <c r="O55" i="14"/>
  <c r="H55" i="14" s="1"/>
  <c r="H56" i="14"/>
  <c r="O119" i="14"/>
  <c r="O124" i="14"/>
  <c r="H64" i="14"/>
  <c r="O63" i="14"/>
  <c r="H63" i="14" s="1"/>
  <c r="H32" i="14"/>
  <c r="O31" i="14"/>
  <c r="H31" i="14" s="1"/>
  <c r="O23" i="14"/>
  <c r="H23" i="14" s="1"/>
  <c r="H24" i="14"/>
  <c r="H48" i="14"/>
  <c r="O47" i="14"/>
  <c r="H47" i="14" s="1"/>
  <c r="H8" i="14"/>
  <c r="O7" i="14"/>
  <c r="L7" i="14" s="1"/>
  <c r="L5" i="14" s="1"/>
  <c r="K55" i="14" s="1"/>
  <c r="H83" i="14"/>
  <c r="O82" i="14"/>
  <c r="H82" i="14" s="1"/>
  <c r="N124" i="14"/>
  <c r="N119" i="14"/>
  <c r="N118" i="14" s="1"/>
  <c r="N5" i="14"/>
  <c r="N6" i="14"/>
  <c r="N136" i="14"/>
  <c r="L129" i="14"/>
  <c r="R132" i="14"/>
  <c r="H40" i="14"/>
  <c r="O39" i="14"/>
  <c r="H39" i="14" s="1"/>
  <c r="H75" i="14"/>
  <c r="O74" i="14"/>
  <c r="H74" i="14" s="1"/>
  <c r="H72" i="14"/>
  <c r="P71" i="14"/>
  <c r="P124" i="14"/>
  <c r="P119" i="14"/>
  <c r="P118" i="14" s="1"/>
  <c r="M71" i="14" l="1"/>
  <c r="M136" i="14"/>
  <c r="M5" i="14"/>
  <c r="M137" i="14"/>
  <c r="M6" i="14"/>
  <c r="P137" i="14"/>
  <c r="P6" i="14"/>
  <c r="O118" i="14"/>
  <c r="O71" i="14"/>
  <c r="P5" i="14"/>
  <c r="P136" i="14"/>
  <c r="V129" i="14"/>
  <c r="U129" i="14"/>
  <c r="T129" i="14"/>
  <c r="L126" i="14"/>
  <c r="Q7" i="14"/>
  <c r="W7" i="14"/>
  <c r="V7" i="14"/>
  <c r="R7" i="14"/>
  <c r="K7" i="14"/>
  <c r="O5" i="14"/>
  <c r="O6" i="14"/>
  <c r="O137" i="14"/>
  <c r="O136" i="14"/>
  <c r="S129" i="14"/>
  <c r="L136" i="14" l="1"/>
  <c r="L137" i="14"/>
  <c r="P138" i="14" s="1"/>
  <c r="N110" i="14"/>
  <c r="N115" i="14"/>
  <c r="R5" i="14"/>
  <c r="K31" i="14"/>
  <c r="K90" i="14"/>
  <c r="K15" i="14"/>
  <c r="K74" i="14"/>
  <c r="K82" i="14"/>
  <c r="K39" i="14"/>
  <c r="K72" i="14"/>
  <c r="K47" i="14"/>
  <c r="K23" i="14"/>
  <c r="K73" i="14"/>
  <c r="Q5" i="14"/>
  <c r="O115" i="14"/>
  <c r="O110" i="14"/>
  <c r="O109" i="14" s="1"/>
  <c r="P110" i="14"/>
  <c r="P115" i="14"/>
  <c r="R129" i="14"/>
  <c r="M110" i="14"/>
  <c r="M115" i="14"/>
  <c r="P109" i="14" l="1"/>
  <c r="N109" i="14"/>
  <c r="O138" i="14"/>
  <c r="N138" i="14"/>
  <c r="M138" i="14"/>
  <c r="M109" i="14"/>
  <c r="K6" i="14"/>
  <c r="L138" i="14" l="1"/>
  <c r="F141" i="12" l="1"/>
  <c r="E141" i="12"/>
  <c r="F140" i="12"/>
  <c r="E140" i="12"/>
  <c r="F139" i="12"/>
  <c r="F136" i="12" s="1"/>
  <c r="E139" i="12"/>
  <c r="F138" i="12"/>
  <c r="E138" i="12"/>
  <c r="E136" i="12" s="1"/>
  <c r="F137" i="12"/>
  <c r="E137" i="12"/>
  <c r="F135" i="12"/>
  <c r="E135" i="12"/>
  <c r="F134" i="12"/>
  <c r="E134" i="12"/>
  <c r="F132" i="12"/>
  <c r="E132" i="12"/>
  <c r="F129" i="12"/>
  <c r="E129" i="12"/>
  <c r="F128" i="12"/>
  <c r="E128" i="12"/>
  <c r="F126" i="12"/>
  <c r="E126" i="12"/>
  <c r="F125" i="12"/>
  <c r="E125" i="12"/>
  <c r="F124" i="12"/>
  <c r="E124" i="12"/>
  <c r="F123" i="12"/>
  <c r="E123" i="12"/>
  <c r="F122" i="12"/>
  <c r="E122" i="12"/>
  <c r="E121" i="12" s="1"/>
  <c r="F120" i="12"/>
  <c r="E120" i="12"/>
  <c r="F119" i="12"/>
  <c r="E119" i="12"/>
  <c r="E111" i="12"/>
  <c r="F117" i="12"/>
  <c r="E117" i="12"/>
  <c r="F114" i="12"/>
  <c r="E114" i="12"/>
  <c r="F113" i="12"/>
  <c r="E113" i="12"/>
  <c r="F112" i="12"/>
  <c r="E112" i="12"/>
  <c r="F110" i="12"/>
  <c r="E110" i="12"/>
  <c r="F109" i="12"/>
  <c r="E109" i="12"/>
  <c r="F108" i="12"/>
  <c r="E108" i="12"/>
  <c r="F107" i="12"/>
  <c r="E107" i="12"/>
  <c r="G107" i="12" s="1"/>
  <c r="F106" i="12"/>
  <c r="E106" i="12"/>
  <c r="F105" i="12"/>
  <c r="E105" i="12"/>
  <c r="F104" i="12"/>
  <c r="E104" i="12"/>
  <c r="F103" i="12"/>
  <c r="E103" i="12"/>
  <c r="F102" i="12"/>
  <c r="E102" i="12"/>
  <c r="F101" i="12"/>
  <c r="E101" i="12"/>
  <c r="G101" i="12" s="1"/>
  <c r="F100" i="12"/>
  <c r="F99" i="12" s="1"/>
  <c r="F96" i="12" s="1"/>
  <c r="F95" i="12" s="1"/>
  <c r="E100" i="12"/>
  <c r="F98" i="12"/>
  <c r="E98" i="12"/>
  <c r="F97" i="12"/>
  <c r="E97" i="12"/>
  <c r="F93" i="12"/>
  <c r="E93" i="12"/>
  <c r="E91" i="12" s="1"/>
  <c r="F92" i="12"/>
  <c r="E92" i="12"/>
  <c r="F90" i="12"/>
  <c r="E90" i="12"/>
  <c r="F89" i="12"/>
  <c r="E89" i="12"/>
  <c r="F88" i="12"/>
  <c r="F87" i="12" s="1"/>
  <c r="F86" i="12" s="1"/>
  <c r="F85" i="12" s="1"/>
  <c r="E88" i="12"/>
  <c r="F84" i="12"/>
  <c r="E84" i="12"/>
  <c r="F83" i="12"/>
  <c r="E83" i="12"/>
  <c r="F81" i="12"/>
  <c r="E81" i="12"/>
  <c r="F80" i="12"/>
  <c r="E80" i="12"/>
  <c r="F79" i="12"/>
  <c r="E79" i="12"/>
  <c r="F78" i="12"/>
  <c r="E78" i="12"/>
  <c r="F76" i="12"/>
  <c r="E76" i="12"/>
  <c r="F75" i="12"/>
  <c r="E75" i="12"/>
  <c r="F74" i="12"/>
  <c r="E74" i="12"/>
  <c r="F73" i="12"/>
  <c r="E73" i="12"/>
  <c r="F72" i="12"/>
  <c r="E72" i="12"/>
  <c r="F71" i="12"/>
  <c r="E71" i="12"/>
  <c r="G71" i="12" s="1"/>
  <c r="F68" i="12"/>
  <c r="E68" i="12"/>
  <c r="F67" i="12"/>
  <c r="E67" i="12"/>
  <c r="F66" i="12"/>
  <c r="F65" i="12" s="1"/>
  <c r="E66" i="12"/>
  <c r="F64" i="12"/>
  <c r="E64" i="12"/>
  <c r="G64" i="12" s="1"/>
  <c r="F63" i="12"/>
  <c r="E63" i="12"/>
  <c r="F62" i="12"/>
  <c r="E62" i="12"/>
  <c r="F61" i="12"/>
  <c r="F60" i="12" s="1"/>
  <c r="E61" i="12"/>
  <c r="F59" i="12"/>
  <c r="E59" i="12"/>
  <c r="F58" i="12"/>
  <c r="E58" i="12"/>
  <c r="F57" i="12"/>
  <c r="E57" i="12"/>
  <c r="F56" i="12"/>
  <c r="E56" i="12"/>
  <c r="G56" i="12" s="1"/>
  <c r="F55" i="12"/>
  <c r="E55" i="12"/>
  <c r="G55" i="12" s="1"/>
  <c r="F54" i="12"/>
  <c r="E54" i="12"/>
  <c r="F52" i="12"/>
  <c r="E52" i="12"/>
  <c r="F51" i="12"/>
  <c r="E51" i="12"/>
  <c r="G51" i="12" s="1"/>
  <c r="F46" i="12"/>
  <c r="E46" i="12"/>
  <c r="F45" i="12"/>
  <c r="E45" i="12"/>
  <c r="F44" i="12"/>
  <c r="E44" i="12"/>
  <c r="F43" i="12"/>
  <c r="E43" i="12"/>
  <c r="E42" i="12" s="1"/>
  <c r="F41" i="12"/>
  <c r="G41" i="12" s="1"/>
  <c r="E41" i="12"/>
  <c r="F40" i="12"/>
  <c r="E40" i="12"/>
  <c r="F39" i="12"/>
  <c r="E39" i="12"/>
  <c r="G39" i="12" s="1"/>
  <c r="F38" i="12"/>
  <c r="E38" i="12"/>
  <c r="G38" i="12" s="1"/>
  <c r="F37" i="12"/>
  <c r="E37" i="12"/>
  <c r="F36" i="12"/>
  <c r="E36" i="12"/>
  <c r="G36" i="12" s="1"/>
  <c r="F35" i="12"/>
  <c r="E35" i="12"/>
  <c r="G35" i="12" s="1"/>
  <c r="F34" i="12"/>
  <c r="E34" i="12"/>
  <c r="F33" i="12"/>
  <c r="E33" i="12"/>
  <c r="F31" i="12"/>
  <c r="E31" i="12"/>
  <c r="F30" i="12"/>
  <c r="E30" i="12"/>
  <c r="F29" i="12"/>
  <c r="F28" i="12" s="1"/>
  <c r="E29" i="12"/>
  <c r="G29" i="12" s="1"/>
  <c r="F27" i="12"/>
  <c r="E27" i="12"/>
  <c r="F26" i="12"/>
  <c r="E26" i="12"/>
  <c r="F25" i="12"/>
  <c r="E25" i="12"/>
  <c r="G25" i="12" s="1"/>
  <c r="F23" i="12"/>
  <c r="E23" i="12"/>
  <c r="G23" i="12" s="1"/>
  <c r="F22" i="12"/>
  <c r="E22" i="12"/>
  <c r="F21" i="12"/>
  <c r="E21" i="12"/>
  <c r="F20" i="12"/>
  <c r="E20" i="12"/>
  <c r="F15" i="12"/>
  <c r="E15" i="12"/>
  <c r="F14" i="12"/>
  <c r="E14" i="12"/>
  <c r="F13" i="12"/>
  <c r="F12" i="12" s="1"/>
  <c r="E13" i="12"/>
  <c r="E9" i="12"/>
  <c r="F9" i="12"/>
  <c r="E10" i="12"/>
  <c r="F10" i="12"/>
  <c r="H136" i="12"/>
  <c r="I136" i="12"/>
  <c r="K136" i="12"/>
  <c r="L136" i="12"/>
  <c r="M136" i="12"/>
  <c r="O136" i="12"/>
  <c r="P136" i="12"/>
  <c r="Q136" i="12"/>
  <c r="R136" i="12"/>
  <c r="T136" i="12"/>
  <c r="U136" i="12"/>
  <c r="E133" i="12"/>
  <c r="F133" i="12"/>
  <c r="H133" i="12"/>
  <c r="I133" i="12"/>
  <c r="K133" i="12"/>
  <c r="L133" i="12"/>
  <c r="M133" i="12"/>
  <c r="O133" i="12"/>
  <c r="P133" i="12"/>
  <c r="Q133" i="12"/>
  <c r="R133" i="12"/>
  <c r="T133" i="12"/>
  <c r="U133" i="12"/>
  <c r="I130" i="12"/>
  <c r="F131" i="12"/>
  <c r="F130" i="12" s="1"/>
  <c r="H131" i="12"/>
  <c r="H130" i="12" s="1"/>
  <c r="I131" i="12"/>
  <c r="K131" i="12"/>
  <c r="K130" i="12" s="1"/>
  <c r="L131" i="12"/>
  <c r="L130" i="12" s="1"/>
  <c r="M131" i="12"/>
  <c r="M130" i="12" s="1"/>
  <c r="O131" i="12"/>
  <c r="O130" i="12" s="1"/>
  <c r="P131" i="12"/>
  <c r="P130" i="12" s="1"/>
  <c r="Q131" i="12"/>
  <c r="R131" i="12"/>
  <c r="R130" i="12" s="1"/>
  <c r="T131" i="12"/>
  <c r="T130" i="12" s="1"/>
  <c r="U131" i="12"/>
  <c r="U130" i="12" s="1"/>
  <c r="F127" i="12"/>
  <c r="H127" i="12"/>
  <c r="I127" i="12"/>
  <c r="K127" i="12"/>
  <c r="L127" i="12"/>
  <c r="M127" i="12"/>
  <c r="O127" i="12"/>
  <c r="P127" i="12"/>
  <c r="Q127" i="12"/>
  <c r="R127" i="12"/>
  <c r="T127" i="12"/>
  <c r="U127" i="12"/>
  <c r="E127" i="12"/>
  <c r="F121" i="12"/>
  <c r="H121" i="12"/>
  <c r="I121" i="12"/>
  <c r="K121" i="12"/>
  <c r="L121" i="12"/>
  <c r="M121" i="12"/>
  <c r="O121" i="12"/>
  <c r="P121" i="12"/>
  <c r="Q121" i="12"/>
  <c r="R121" i="12"/>
  <c r="T121" i="12"/>
  <c r="U121" i="12"/>
  <c r="F118" i="12"/>
  <c r="H118" i="12"/>
  <c r="I118" i="12"/>
  <c r="K118" i="12"/>
  <c r="L118" i="12"/>
  <c r="M118" i="12"/>
  <c r="O118" i="12"/>
  <c r="P118" i="12"/>
  <c r="Q118" i="12"/>
  <c r="R118" i="12"/>
  <c r="T118" i="12"/>
  <c r="U118" i="12"/>
  <c r="E118" i="12"/>
  <c r="F116" i="12"/>
  <c r="H116" i="12"/>
  <c r="I116" i="12"/>
  <c r="K116" i="12"/>
  <c r="K115" i="12" s="1"/>
  <c r="L116" i="12"/>
  <c r="M116" i="12"/>
  <c r="O116" i="12"/>
  <c r="O115" i="12" s="1"/>
  <c r="P116" i="12"/>
  <c r="Q116" i="12"/>
  <c r="R116" i="12"/>
  <c r="T116" i="12"/>
  <c r="U116" i="12"/>
  <c r="E116" i="12"/>
  <c r="F111" i="12"/>
  <c r="H111" i="12"/>
  <c r="I111" i="12"/>
  <c r="K111" i="12"/>
  <c r="L111" i="12"/>
  <c r="M111" i="12"/>
  <c r="O111" i="12"/>
  <c r="P111" i="12"/>
  <c r="Q111" i="12"/>
  <c r="R111" i="12"/>
  <c r="T111" i="12"/>
  <c r="U111" i="12"/>
  <c r="H99" i="12"/>
  <c r="H96" i="12" s="1"/>
  <c r="H95" i="12" s="1"/>
  <c r="I99" i="12"/>
  <c r="I96" i="12" s="1"/>
  <c r="I95" i="12" s="1"/>
  <c r="K99" i="12"/>
  <c r="K96" i="12" s="1"/>
  <c r="K95" i="12" s="1"/>
  <c r="K94" i="12" s="1"/>
  <c r="L99" i="12"/>
  <c r="L96" i="12" s="1"/>
  <c r="L95" i="12" s="1"/>
  <c r="M99" i="12"/>
  <c r="M96" i="12" s="1"/>
  <c r="M95" i="12" s="1"/>
  <c r="O99" i="12"/>
  <c r="O96" i="12" s="1"/>
  <c r="O95" i="12" s="1"/>
  <c r="O94" i="12" s="1"/>
  <c r="P99" i="12"/>
  <c r="P96" i="12" s="1"/>
  <c r="P95" i="12" s="1"/>
  <c r="Q99" i="12"/>
  <c r="R99" i="12"/>
  <c r="R96" i="12" s="1"/>
  <c r="R95" i="12" s="1"/>
  <c r="R94" i="12" s="1"/>
  <c r="T99" i="12"/>
  <c r="T96" i="12" s="1"/>
  <c r="T95" i="12" s="1"/>
  <c r="U99" i="12"/>
  <c r="U96" i="12" s="1"/>
  <c r="U95" i="12" s="1"/>
  <c r="F91" i="12"/>
  <c r="H91" i="12"/>
  <c r="I91" i="12"/>
  <c r="K91" i="12"/>
  <c r="L91" i="12"/>
  <c r="M91" i="12"/>
  <c r="O91" i="12"/>
  <c r="P91" i="12"/>
  <c r="Q91" i="12"/>
  <c r="R91" i="12"/>
  <c r="T91" i="12"/>
  <c r="U91" i="12"/>
  <c r="T86" i="12"/>
  <c r="T85" i="12" s="1"/>
  <c r="H87" i="12"/>
  <c r="H86" i="12" s="1"/>
  <c r="H85" i="12" s="1"/>
  <c r="I87" i="12"/>
  <c r="I86" i="12" s="1"/>
  <c r="K87" i="12"/>
  <c r="K86" i="12" s="1"/>
  <c r="K85" i="12" s="1"/>
  <c r="L87" i="12"/>
  <c r="L86" i="12" s="1"/>
  <c r="L85" i="12" s="1"/>
  <c r="M87" i="12"/>
  <c r="M86" i="12" s="1"/>
  <c r="O87" i="12"/>
  <c r="O86" i="12" s="1"/>
  <c r="O85" i="12" s="1"/>
  <c r="P87" i="12"/>
  <c r="P86" i="12" s="1"/>
  <c r="P85" i="12" s="1"/>
  <c r="Q87" i="12"/>
  <c r="Q86" i="12" s="1"/>
  <c r="R87" i="12"/>
  <c r="R86" i="12" s="1"/>
  <c r="R85" i="12" s="1"/>
  <c r="T87" i="12"/>
  <c r="U87" i="12"/>
  <c r="U86" i="12" s="1"/>
  <c r="U85" i="12" s="1"/>
  <c r="E87" i="12"/>
  <c r="F82" i="12"/>
  <c r="H82" i="12"/>
  <c r="I82" i="12"/>
  <c r="K82" i="12"/>
  <c r="L82" i="12"/>
  <c r="M82" i="12"/>
  <c r="O82" i="12"/>
  <c r="P82" i="12"/>
  <c r="Q82" i="12"/>
  <c r="R82" i="12"/>
  <c r="T82" i="12"/>
  <c r="U82" i="12"/>
  <c r="E82" i="12"/>
  <c r="H77" i="12"/>
  <c r="I77" i="12"/>
  <c r="K77" i="12"/>
  <c r="L77" i="12"/>
  <c r="M77" i="12"/>
  <c r="O77" i="12"/>
  <c r="P77" i="12"/>
  <c r="Q77" i="12"/>
  <c r="R77" i="12"/>
  <c r="T77" i="12"/>
  <c r="U77" i="12"/>
  <c r="F70" i="12"/>
  <c r="H70" i="12"/>
  <c r="H69" i="12" s="1"/>
  <c r="I70" i="12"/>
  <c r="I69" i="12" s="1"/>
  <c r="K70" i="12"/>
  <c r="K69" i="12" s="1"/>
  <c r="L70" i="12"/>
  <c r="L69" i="12" s="1"/>
  <c r="M70" i="12"/>
  <c r="M69" i="12" s="1"/>
  <c r="M47" i="12" s="1"/>
  <c r="O70" i="12"/>
  <c r="O69" i="12" s="1"/>
  <c r="P70" i="12"/>
  <c r="P69" i="12" s="1"/>
  <c r="Q70" i="12"/>
  <c r="S70" i="12" s="1"/>
  <c r="R70" i="12"/>
  <c r="R69" i="12" s="1"/>
  <c r="T70" i="12"/>
  <c r="T69" i="12" s="1"/>
  <c r="U70" i="12"/>
  <c r="U69" i="12" s="1"/>
  <c r="E65" i="12"/>
  <c r="H65" i="12"/>
  <c r="I65" i="12"/>
  <c r="K65" i="12"/>
  <c r="L65" i="12"/>
  <c r="M65" i="12"/>
  <c r="O65" i="12"/>
  <c r="P65" i="12"/>
  <c r="Q65" i="12"/>
  <c r="R65" i="12"/>
  <c r="T65" i="12"/>
  <c r="U65" i="12"/>
  <c r="H60" i="12"/>
  <c r="I60" i="12"/>
  <c r="K60" i="12"/>
  <c r="L60" i="12"/>
  <c r="M60" i="12"/>
  <c r="O60" i="12"/>
  <c r="P60" i="12"/>
  <c r="Q60" i="12"/>
  <c r="R60" i="12"/>
  <c r="T60" i="12"/>
  <c r="U60" i="12"/>
  <c r="F53" i="12"/>
  <c r="F50" i="12" s="1"/>
  <c r="F49" i="12" s="1"/>
  <c r="F48" i="12" s="1"/>
  <c r="H53" i="12"/>
  <c r="H50" i="12" s="1"/>
  <c r="I53" i="12"/>
  <c r="I50" i="12" s="1"/>
  <c r="I49" i="12" s="1"/>
  <c r="I48" i="12" s="1"/>
  <c r="I47" i="12" s="1"/>
  <c r="K53" i="12"/>
  <c r="K50" i="12" s="1"/>
  <c r="K49" i="12" s="1"/>
  <c r="K48" i="12" s="1"/>
  <c r="L53" i="12"/>
  <c r="L50" i="12" s="1"/>
  <c r="M53" i="12"/>
  <c r="M50" i="12" s="1"/>
  <c r="O53" i="12"/>
  <c r="O50" i="12" s="1"/>
  <c r="O49" i="12" s="1"/>
  <c r="O48" i="12" s="1"/>
  <c r="P53" i="12"/>
  <c r="P50" i="12" s="1"/>
  <c r="P49" i="12" s="1"/>
  <c r="P48" i="12" s="1"/>
  <c r="Q53" i="12"/>
  <c r="R53" i="12"/>
  <c r="R50" i="12" s="1"/>
  <c r="R49" i="12" s="1"/>
  <c r="R48" i="12" s="1"/>
  <c r="T53" i="12"/>
  <c r="T50" i="12" s="1"/>
  <c r="U53" i="12"/>
  <c r="U50" i="12" s="1"/>
  <c r="F42" i="12"/>
  <c r="H42" i="12"/>
  <c r="I42" i="12"/>
  <c r="K42" i="12"/>
  <c r="L42" i="12"/>
  <c r="M42" i="12"/>
  <c r="O42" i="12"/>
  <c r="P42" i="12"/>
  <c r="Q42" i="12"/>
  <c r="R42" i="12"/>
  <c r="T42" i="12"/>
  <c r="U42" i="12"/>
  <c r="F32" i="12"/>
  <c r="I32" i="12"/>
  <c r="K32" i="12"/>
  <c r="L32" i="12"/>
  <c r="M32" i="12"/>
  <c r="O32" i="12"/>
  <c r="P32" i="12"/>
  <c r="Q32" i="12"/>
  <c r="S32" i="12" s="1"/>
  <c r="R32" i="12"/>
  <c r="T32" i="12"/>
  <c r="U32" i="12"/>
  <c r="H32" i="12"/>
  <c r="H12" i="12"/>
  <c r="I12" i="12"/>
  <c r="K12" i="12"/>
  <c r="L12" i="12"/>
  <c r="M12" i="12"/>
  <c r="O12" i="12"/>
  <c r="P12" i="12"/>
  <c r="Q12" i="12"/>
  <c r="R12" i="12"/>
  <c r="T12" i="12"/>
  <c r="U12" i="12"/>
  <c r="E12" i="12"/>
  <c r="H19" i="12"/>
  <c r="I19" i="12"/>
  <c r="K19" i="12"/>
  <c r="L19" i="12"/>
  <c r="M19" i="12"/>
  <c r="O19" i="12"/>
  <c r="P19" i="12"/>
  <c r="Q19" i="12"/>
  <c r="R19" i="12"/>
  <c r="S19" i="12" s="1"/>
  <c r="T19" i="12"/>
  <c r="U19" i="12"/>
  <c r="H24" i="12"/>
  <c r="I24" i="12"/>
  <c r="K24" i="12"/>
  <c r="L24" i="12"/>
  <c r="M24" i="12"/>
  <c r="O24" i="12"/>
  <c r="P24" i="12"/>
  <c r="Q24" i="12"/>
  <c r="R24" i="12"/>
  <c r="T24" i="12"/>
  <c r="U24" i="12"/>
  <c r="H28" i="12"/>
  <c r="I28" i="12"/>
  <c r="K28" i="12"/>
  <c r="L28" i="12"/>
  <c r="M28" i="12"/>
  <c r="O28" i="12"/>
  <c r="P28" i="12"/>
  <c r="Q28" i="12"/>
  <c r="R28" i="12"/>
  <c r="T28" i="12"/>
  <c r="U28" i="12"/>
  <c r="G132" i="12" l="1"/>
  <c r="S131" i="12"/>
  <c r="G108" i="12"/>
  <c r="S99" i="12"/>
  <c r="G106" i="12"/>
  <c r="G105" i="12"/>
  <c r="G104" i="12"/>
  <c r="G103" i="12"/>
  <c r="G102" i="12"/>
  <c r="G100" i="12"/>
  <c r="G80" i="12"/>
  <c r="G79" i="12"/>
  <c r="R47" i="12"/>
  <c r="S77" i="12"/>
  <c r="G78" i="12"/>
  <c r="G58" i="12"/>
  <c r="G62" i="12"/>
  <c r="G54" i="12"/>
  <c r="G59" i="12"/>
  <c r="G57" i="12"/>
  <c r="G52" i="12"/>
  <c r="G141" i="12"/>
  <c r="G73" i="12"/>
  <c r="N69" i="12"/>
  <c r="L47" i="12"/>
  <c r="N47" i="12" s="1"/>
  <c r="J50" i="12"/>
  <c r="H49" i="12"/>
  <c r="S24" i="12"/>
  <c r="G26" i="12"/>
  <c r="S28" i="12"/>
  <c r="G30" i="12"/>
  <c r="G31" i="12"/>
  <c r="G37" i="12"/>
  <c r="G40" i="12"/>
  <c r="E19" i="12"/>
  <c r="G19" i="12" s="1"/>
  <c r="E24" i="12"/>
  <c r="E32" i="12"/>
  <c r="G32" i="12" s="1"/>
  <c r="G34" i="12"/>
  <c r="S53" i="12"/>
  <c r="Q50" i="12"/>
  <c r="S60" i="12"/>
  <c r="E60" i="12"/>
  <c r="G61" i="12"/>
  <c r="E70" i="12"/>
  <c r="G70" i="12" s="1"/>
  <c r="F19" i="12"/>
  <c r="E131" i="12"/>
  <c r="G131" i="12" s="1"/>
  <c r="Q130" i="12"/>
  <c r="Q96" i="12"/>
  <c r="S96" i="12" s="1"/>
  <c r="E99" i="12"/>
  <c r="G99" i="12" s="1"/>
  <c r="E77" i="12"/>
  <c r="Q69" i="12"/>
  <c r="S69" i="12" s="1"/>
  <c r="E69" i="12"/>
  <c r="E53" i="12"/>
  <c r="G53" i="12" s="1"/>
  <c r="E28" i="12"/>
  <c r="G28" i="12" s="1"/>
  <c r="E115" i="12"/>
  <c r="R115" i="12"/>
  <c r="F115" i="12"/>
  <c r="U115" i="12"/>
  <c r="Q115" i="12"/>
  <c r="M115" i="12"/>
  <c r="I115" i="12"/>
  <c r="T115" i="12"/>
  <c r="P115" i="12"/>
  <c r="L115" i="12"/>
  <c r="H115" i="12"/>
  <c r="P94" i="12"/>
  <c r="L94" i="12"/>
  <c r="F94" i="12"/>
  <c r="O47" i="12"/>
  <c r="K47" i="12"/>
  <c r="Q85" i="12"/>
  <c r="M85" i="12"/>
  <c r="I85" i="12"/>
  <c r="E86" i="12"/>
  <c r="F77" i="12"/>
  <c r="F69" i="12"/>
  <c r="F24" i="12"/>
  <c r="K18" i="12"/>
  <c r="K17" i="12" s="1"/>
  <c r="K16" i="12" s="1"/>
  <c r="K11" i="12" s="1"/>
  <c r="U94" i="12"/>
  <c r="M94" i="12"/>
  <c r="I94" i="12"/>
  <c r="H94" i="12"/>
  <c r="T94" i="12"/>
  <c r="E85" i="12"/>
  <c r="U18" i="12"/>
  <c r="U17" i="12" s="1"/>
  <c r="U16" i="12" s="1"/>
  <c r="U11" i="12" s="1"/>
  <c r="O18" i="12"/>
  <c r="O17" i="12" s="1"/>
  <c r="O16" i="12" s="1"/>
  <c r="O11" i="12" s="1"/>
  <c r="Q18" i="12"/>
  <c r="Q17" i="12" s="1"/>
  <c r="Q16" i="12" s="1"/>
  <c r="Q11" i="12" s="1"/>
  <c r="M18" i="12"/>
  <c r="M17" i="12" s="1"/>
  <c r="M16" i="12" s="1"/>
  <c r="M11" i="12" s="1"/>
  <c r="M142" i="12" s="1"/>
  <c r="I18" i="12"/>
  <c r="I17" i="12" s="1"/>
  <c r="I16" i="12" s="1"/>
  <c r="I11" i="12" s="1"/>
  <c r="I142" i="12" s="1"/>
  <c r="R18" i="12"/>
  <c r="T18" i="12"/>
  <c r="T17" i="12" s="1"/>
  <c r="T16" i="12" s="1"/>
  <c r="T11" i="12" s="1"/>
  <c r="P18" i="12"/>
  <c r="P17" i="12" s="1"/>
  <c r="P16" i="12" s="1"/>
  <c r="P11" i="12" s="1"/>
  <c r="L18" i="12"/>
  <c r="L17" i="12" s="1"/>
  <c r="L16" i="12" s="1"/>
  <c r="L11" i="12" s="1"/>
  <c r="H18" i="12"/>
  <c r="H17" i="12" s="1"/>
  <c r="E18" i="12"/>
  <c r="F47" i="12" l="1"/>
  <c r="G77" i="12"/>
  <c r="G69" i="12"/>
  <c r="J49" i="12"/>
  <c r="H48" i="12"/>
  <c r="G24" i="12"/>
  <c r="L142" i="12"/>
  <c r="N142" i="12" s="1"/>
  <c r="N11" i="12"/>
  <c r="H16" i="12"/>
  <c r="J17" i="12"/>
  <c r="S18" i="12"/>
  <c r="Q49" i="12"/>
  <c r="S50" i="12"/>
  <c r="E50" i="12"/>
  <c r="G60" i="12"/>
  <c r="S130" i="12"/>
  <c r="F18" i="12"/>
  <c r="G18" i="12" s="1"/>
  <c r="R17" i="12"/>
  <c r="S17" i="12" s="1"/>
  <c r="E130" i="12"/>
  <c r="E96" i="12"/>
  <c r="G96" i="12" s="1"/>
  <c r="Q95" i="12"/>
  <c r="S95" i="12" s="1"/>
  <c r="K142" i="12"/>
  <c r="P47" i="12"/>
  <c r="P142" i="12" s="1"/>
  <c r="O142" i="12"/>
  <c r="E17" i="12"/>
  <c r="H47" i="12" l="1"/>
  <c r="J47" i="12" s="1"/>
  <c r="J48" i="12"/>
  <c r="F17" i="12"/>
  <c r="H11" i="12"/>
  <c r="J16" i="12"/>
  <c r="E16" i="12"/>
  <c r="G17" i="12"/>
  <c r="E49" i="12"/>
  <c r="G50" i="12"/>
  <c r="S49" i="12"/>
  <c r="Q48" i="12"/>
  <c r="S48" i="12" s="1"/>
  <c r="G130" i="12"/>
  <c r="F16" i="12"/>
  <c r="R16" i="12"/>
  <c r="S16" i="12" s="1"/>
  <c r="Q94" i="12"/>
  <c r="E95" i="12"/>
  <c r="G95" i="12" s="1"/>
  <c r="P141" i="14"/>
  <c r="P127" i="14" s="1"/>
  <c r="P133" i="14" s="1"/>
  <c r="L147" i="14"/>
  <c r="L142" i="14"/>
  <c r="N141" i="14"/>
  <c r="N127" i="14" s="1"/>
  <c r="N133" i="14" s="1"/>
  <c r="O141" i="14"/>
  <c r="O127" i="14" s="1"/>
  <c r="O133" i="14" s="1"/>
  <c r="O198" i="14"/>
  <c r="L143" i="14"/>
  <c r="L192" i="14"/>
  <c r="M141" i="14"/>
  <c r="M127" i="14" s="1"/>
  <c r="H142" i="12" l="1"/>
  <c r="J142" i="12" s="1"/>
  <c r="J11" i="12"/>
  <c r="E11" i="12"/>
  <c r="G16" i="12"/>
  <c r="G49" i="12"/>
  <c r="E48" i="12"/>
  <c r="G48" i="12" s="1"/>
  <c r="Q47" i="12"/>
  <c r="S94" i="12"/>
  <c r="R11" i="12"/>
  <c r="S11" i="12" s="1"/>
  <c r="F11" i="12"/>
  <c r="E94" i="12"/>
  <c r="L141" i="14"/>
  <c r="N190" i="14"/>
  <c r="L196" i="14"/>
  <c r="P198" i="14"/>
  <c r="M198" i="14"/>
  <c r="P190" i="14"/>
  <c r="N198" i="14"/>
  <c r="O190" i="14"/>
  <c r="M133" i="14"/>
  <c r="L127" i="14"/>
  <c r="L191" i="14"/>
  <c r="M190" i="14"/>
  <c r="G11" i="12" l="1"/>
  <c r="G94" i="12"/>
  <c r="E47" i="12"/>
  <c r="S47" i="12"/>
  <c r="Q142" i="12"/>
  <c r="F142" i="12"/>
  <c r="R142" i="12"/>
  <c r="L190" i="14"/>
  <c r="L198" i="14"/>
  <c r="T127" i="14"/>
  <c r="V127" i="14"/>
  <c r="L133" i="14"/>
  <c r="S133" i="14" s="1"/>
  <c r="U127" i="14"/>
  <c r="S127" i="14"/>
  <c r="G47" i="12" l="1"/>
  <c r="E142" i="12"/>
  <c r="G142" i="12" s="1"/>
  <c r="S142" i="12"/>
  <c r="P93" i="14"/>
  <c r="P98" i="14"/>
  <c r="P94" i="14"/>
  <c r="I94" i="14" s="1"/>
  <c r="R127" i="14"/>
  <c r="M93" i="14"/>
  <c r="M94" i="14"/>
  <c r="F94" i="14" s="1"/>
  <c r="M98" i="14"/>
  <c r="N94" i="14"/>
  <c r="G94" i="14" s="1"/>
  <c r="N93" i="14"/>
  <c r="N98" i="14"/>
  <c r="O94" i="14"/>
  <c r="H94" i="14" s="1"/>
  <c r="O98" i="14"/>
  <c r="O93" i="14"/>
  <c r="T133" i="14"/>
  <c r="V133" i="14"/>
  <c r="U133" i="14"/>
  <c r="R133" i="14" l="1"/>
  <c r="O92" i="14"/>
  <c r="H92" i="14" s="1"/>
  <c r="H93" i="14"/>
  <c r="G93" i="14"/>
  <c r="N92" i="14"/>
  <c r="G92" i="14" s="1"/>
  <c r="M92" i="14"/>
  <c r="F92" i="14" s="1"/>
  <c r="F93" i="14"/>
  <c r="I93" i="14"/>
  <c r="P92" i="14"/>
  <c r="I92" i="14" s="1"/>
</calcChain>
</file>

<file path=xl/sharedStrings.xml><?xml version="1.0" encoding="utf-8"?>
<sst xmlns="http://schemas.openxmlformats.org/spreadsheetml/2006/main" count="1252" uniqueCount="758">
  <si>
    <t xml:space="preserve">ОТЧЕТ </t>
  </si>
  <si>
    <t xml:space="preserve">о результатах деятельности федерального государственного учреждения, находящегося в ведении </t>
  </si>
  <si>
    <t xml:space="preserve">Министерства образования и науки Российской федерации, и об использовании закрепленного за ним </t>
  </si>
  <si>
    <t>коды</t>
  </si>
  <si>
    <t>Форма КФД</t>
  </si>
  <si>
    <t>Дата</t>
  </si>
  <si>
    <t>Код по ОКПО</t>
  </si>
  <si>
    <t>Идентификационный номер Налогоплательщика (ИНН)</t>
  </si>
  <si>
    <t>Код причины постановки на учет учреждения (КПП)</t>
  </si>
  <si>
    <t xml:space="preserve">Единицы измерения показателей: тысячи рублей </t>
  </si>
  <si>
    <t>по ОКЕИ</t>
  </si>
  <si>
    <t>Наименование органа, осуществляющего функции и полномочия учредителя</t>
  </si>
  <si>
    <t>Адрес фактического местонахождения федерального государственного учреждения</t>
  </si>
  <si>
    <t>1. Основные виды деятельности</t>
  </si>
  <si>
    <t>№ п/п</t>
  </si>
  <si>
    <t>Наименование вида деятельности</t>
  </si>
  <si>
    <t>2. Иные виды деятельности</t>
  </si>
  <si>
    <t>3. Перечень услуг</t>
  </si>
  <si>
    <t>Наименование услуги/работы</t>
  </si>
  <si>
    <t>Категории потребителей услуги (работы)</t>
  </si>
  <si>
    <t>Единицы измерения показателя объема (содержания) услуги (работы)</t>
  </si>
  <si>
    <t>Реализация основных профессиональных программ высшего образования - программ бакалавриата</t>
  </si>
  <si>
    <t>физические лица</t>
  </si>
  <si>
    <t>Человек</t>
  </si>
  <si>
    <t>Реализация основных профессиональных программ высшего образования - программ специалитета</t>
  </si>
  <si>
    <t>Реализация дополнительных общеобразовательных программ</t>
  </si>
  <si>
    <t>Проведение научно-ислледовательских работ (фундаментальных научных исследований, прикладных научных исследований и экспериментальных разработок)</t>
  </si>
  <si>
    <t>юридические лица</t>
  </si>
  <si>
    <t>Штука</t>
  </si>
  <si>
    <t>Организация проведения общественно-значимых мероприятий в сфере образования, науки и молодежной политики</t>
  </si>
  <si>
    <t>4. Разрешительные документы</t>
  </si>
  <si>
    <t>Наименование документа</t>
  </si>
  <si>
    <t>Номер документа</t>
  </si>
  <si>
    <t>Дата выдачи</t>
  </si>
  <si>
    <t>Срок действия</t>
  </si>
  <si>
    <t>5. Сведения о численности работников учреждения</t>
  </si>
  <si>
    <t>Наименование показателя</t>
  </si>
  <si>
    <t>№ строки</t>
  </si>
  <si>
    <t>Количество ставок по штатному расписанию - На начало отчетного периода</t>
  </si>
  <si>
    <t>Количество ставок по штатному расписанию - На конец отчетного периода</t>
  </si>
  <si>
    <t>Количество ставок по штатному расписанию - Изменение, %</t>
  </si>
  <si>
    <t>Количество ставок по штатному расписанию - Пояснение</t>
  </si>
  <si>
    <t>Средняя заработная плата сотрудников учреждения, тыс. руб. - На начало отчетного периода</t>
  </si>
  <si>
    <t>Средняя заработная плата сотрудников учреждения, тыс. руб. - На конец отчетного периода</t>
  </si>
  <si>
    <t>Средняя заработная плата сотрудников учреждения, тыс. руб. - Изменение, %</t>
  </si>
  <si>
    <t>Средняя заработная плата сотрудников учреждения, тыс. руб. - Пояснение</t>
  </si>
  <si>
    <t>Основной персонал</t>
  </si>
  <si>
    <t>Административно-управленческий персонал</t>
  </si>
  <si>
    <t>Вспомогательный персонал</t>
  </si>
  <si>
    <t>6. Сведения об уровне образования работников учреждения</t>
  </si>
  <si>
    <t>Всего</t>
  </si>
  <si>
    <t>Имеют высшее образование</t>
  </si>
  <si>
    <t>Имеют ученую степень</t>
  </si>
  <si>
    <t>Имеют ученое звание</t>
  </si>
  <si>
    <t xml:space="preserve"> - Педагогические работники</t>
  </si>
  <si>
    <t xml:space="preserve"> - Профессорско-преподавательский состав</t>
  </si>
  <si>
    <t xml:space="preserve"> - Научные работники</t>
  </si>
  <si>
    <t xml:space="preserve"> -- из них научные сотрудники</t>
  </si>
  <si>
    <t xml:space="preserve"> - Прочий основной персонал</t>
  </si>
  <si>
    <t>1. Общие данные</t>
  </si>
  <si>
    <t>На начало отчетного года, тыс. руб.</t>
  </si>
  <si>
    <t>На конец отчетного года, тыс. руб.</t>
  </si>
  <si>
    <t>В % к предыдущему отчетному периоду</t>
  </si>
  <si>
    <t>1.</t>
  </si>
  <si>
    <t>Нефинансовые активы, всего:</t>
  </si>
  <si>
    <t>1.1.</t>
  </si>
  <si>
    <t>1.2.</t>
  </si>
  <si>
    <t>1.3.</t>
  </si>
  <si>
    <t>1.4.</t>
  </si>
  <si>
    <t>2.</t>
  </si>
  <si>
    <t>Финансовые активы, всего:</t>
  </si>
  <si>
    <t>2.1.</t>
  </si>
  <si>
    <t>2.2.</t>
  </si>
  <si>
    <t>2.3.</t>
  </si>
  <si>
    <t>2.4.</t>
  </si>
  <si>
    <t>2.5.</t>
  </si>
  <si>
    <t>- дебиторская задолженность по доходам</t>
  </si>
  <si>
    <t>2.6.</t>
  </si>
  <si>
    <t>3.</t>
  </si>
  <si>
    <t>Обязательства, всего:</t>
  </si>
  <si>
    <t>3.1.</t>
  </si>
  <si>
    <t>3.2.</t>
  </si>
  <si>
    <t>3.3.</t>
  </si>
  <si>
    <t xml:space="preserve"> - недвижимое имущество, всего:</t>
  </si>
  <si>
    <t xml:space="preserve"> -- остаточная стоимость</t>
  </si>
  <si>
    <t xml:space="preserve"> -  особо ценное движимое имущество, всего:</t>
  </si>
  <si>
    <t xml:space="preserve"> - денежные средства учреждения, всего</t>
  </si>
  <si>
    <t xml:space="preserve"> -- денежные средства учреждения на счетах</t>
  </si>
  <si>
    <t xml:space="preserve"> - денежные средства учреждения, размещенные на депозиты в кредитной организации</t>
  </si>
  <si>
    <t xml:space="preserve"> - иные финансовые инструменты</t>
  </si>
  <si>
    <t xml:space="preserve"> - дебиторская задолженность по расходам</t>
  </si>
  <si>
    <t xml:space="preserve"> - долговые обязательства</t>
  </si>
  <si>
    <t xml:space="preserve"> - кредиторская задолженность:</t>
  </si>
  <si>
    <t xml:space="preserve"> -- просроченная кредиторская задолженность</t>
  </si>
  <si>
    <t>Пояснение</t>
  </si>
  <si>
    <t>прочие поступления</t>
  </si>
  <si>
    <t>профессорско-преподавательского состава</t>
  </si>
  <si>
    <t>административно-управленческого персонала</t>
  </si>
  <si>
    <t>вспомогательного персонала</t>
  </si>
  <si>
    <t>3. Дополнительные сведения по платным услугам</t>
  </si>
  <si>
    <t>Наименование услуги (работы)</t>
  </si>
  <si>
    <t>Единицы измерения</t>
  </si>
  <si>
    <t>Плановый доход</t>
  </si>
  <si>
    <t>Фактический доход - I квартал</t>
  </si>
  <si>
    <t>Фактический доход - II квартал</t>
  </si>
  <si>
    <t>Фактический доход - III квартал</t>
  </si>
  <si>
    <t>Фактический доход - IV квартал</t>
  </si>
  <si>
    <t>Общее количество потребителей</t>
  </si>
  <si>
    <t>Количество жалоб потребителей</t>
  </si>
  <si>
    <t>4. Реализация мероприятий стратегического развития, осуществленных учреждением в отчетном периоде</t>
  </si>
  <si>
    <t>Задача</t>
  </si>
  <si>
    <t>Мероприятие</t>
  </si>
  <si>
    <t>Результат - Плановый</t>
  </si>
  <si>
    <t>Результат - Фактический</t>
  </si>
  <si>
    <t>Объем затрат - Плановый</t>
  </si>
  <si>
    <t>Объем затрат - Фактический</t>
  </si>
  <si>
    <t>Объем затрат - Отклонение</t>
  </si>
  <si>
    <t>Объем затрат - Пояснение</t>
  </si>
  <si>
    <t>Срок исполнения - Плановый</t>
  </si>
  <si>
    <t>Срок исполнения - Фактический</t>
  </si>
  <si>
    <t>5. Реализация мероприятий по энергосбережению и повышению энергетической эффективности</t>
  </si>
  <si>
    <t>6. Прочие сведения о реализации мероприятий по энергосбережению и повышению энергетической эффективности</t>
  </si>
  <si>
    <t>Значение</t>
  </si>
  <si>
    <t>Количество проведенных энергетических обследований, шт.</t>
  </si>
  <si>
    <t>Наличие программы в области энергосбережения и повышения энергетической эффективности, (1 – есть в наличии, 0 – нет в наличии)</t>
  </si>
  <si>
    <t>Наличие энергосервисных контрактов (1 – есть в наличии, 0 – нет в наличии)</t>
  </si>
  <si>
    <t>Экономия в денежном выражении расходов учреждения на поставки энергетических ресурсов, полученной в результате реализации мероприятий по энергосбережению и энергетической эффективности и направлениях ее расходования, руб.</t>
  </si>
  <si>
    <t>II Результаты деятельности учреждения</t>
  </si>
  <si>
    <t>I. Основные сведения об учреждении</t>
  </si>
  <si>
    <t>На начало отчетного года</t>
  </si>
  <si>
    <t>На конец отчетного периода</t>
  </si>
  <si>
    <t>Общая балансовая (остаточная) стоимость недвижимого федерального имущества, находящегося у учреждения на праве оперативного управления (тыс. руб.) &lt;*&gt;</t>
  </si>
  <si>
    <t>Общая балансовая (остаточная) стоимость недвижимого федерального имущества, находящегося у учреждения на праве оперативного управления и переданного в аренду (тыс. руб.) &lt;*&gt;</t>
  </si>
  <si>
    <t>Общая балансовая (остаточная) стоимость недвижимого федерального имущества, находящегося у учреждения на праве оперативного управления и переданного в безвозмездное пользование (тыс. руб.) &lt;*&gt;</t>
  </si>
  <si>
    <t>4.</t>
  </si>
  <si>
    <t>Общая балансовая (остаточная) стоимость движимого федерального имущества, находящегося у учреждения на праве оперативного управления (тыс. руб.) &lt;*&gt;</t>
  </si>
  <si>
    <t>5.</t>
  </si>
  <si>
    <t>Общая балансовая (остаточная) стоимость движимого федерального имущества, находящегося у учреждения на праве оперативного управления, и переданного в аренду (тыс. руб.) &lt;*&gt;</t>
  </si>
  <si>
    <t>6.</t>
  </si>
  <si>
    <t>Общая балансовая (остаточная) стоимость движимого федерального имущества, находящегося у учреждения на праве оперативного управления и переданного в безвозмездное пользование (тыс. руб.) &lt;*&gt;</t>
  </si>
  <si>
    <t>7.</t>
  </si>
  <si>
    <t>Общая балансовая (остаточная) стоимость особо ценного движимого федерального имущества, находящегося у учреждения на праве оперативного управления (тыс. руб.) &lt;*&gt;</t>
  </si>
  <si>
    <t>8.</t>
  </si>
  <si>
    <t>Общая балансовая (остаточная) стоимость особо ценного движимого федерального имущества, находящегося у учреждения на праве оперативного управления и переданного в аренду (тыс. руб.) &lt;*&gt;</t>
  </si>
  <si>
    <t>9.</t>
  </si>
  <si>
    <t>Общая балансовая (остаточная) стоимость особо ценного движимого федерального имущества, находящегося у учреждения на праве оперативного управления и переданного в безвозмездное пользование (тыс. руб.) &lt;*&gt;</t>
  </si>
  <si>
    <t>10.</t>
  </si>
  <si>
    <t>Общая площадь объектов недвижимого федерального имущества, находящегося у учреждения на праве оперативного управления (квадратные метры - (далее - кв. м))</t>
  </si>
  <si>
    <t>11.</t>
  </si>
  <si>
    <t>Общая площадь объектов недвижимого федерального имущества, находящегося у учреждения на праве оперативного управления и переданного в аренду (кв. м)</t>
  </si>
  <si>
    <t>12.</t>
  </si>
  <si>
    <t>Общая площадь объектов недвижимого федерального имущества, находящегося у учреждения на праве оперативного управления и переданного в безвозмездное пользование (кв. м)</t>
  </si>
  <si>
    <t>13.</t>
  </si>
  <si>
    <t>Общая площадь объектов недвижимого имущества, арендуемых учреждением (кв. м) или находящихся в безвозмездном пользовании</t>
  </si>
  <si>
    <t>14.</t>
  </si>
  <si>
    <t>Количество объектов недвижимого федерального имущества, находящегося у учреждения на праве оперативного управления (штук)</t>
  </si>
  <si>
    <t>15.</t>
  </si>
  <si>
    <t>Общая балансовая (остаточная) стоимость недвижимого имущества, приобретенного учреждением в отчетном финансовом году за счет средств, выделенных учреждению учредителем на указанные цели (тыс. руб.) &lt;*&gt;</t>
  </si>
  <si>
    <t>16.</t>
  </si>
  <si>
    <t>Общая балансовая (остаточная) стоимость недвижимого имущества, приобретенного учреждением в отчетном финансовом году за счет доходов, полученных от платных услуг и иной приносящей доход деятельности (тыс. руб.) &lt;*&gt;</t>
  </si>
  <si>
    <t>17.</t>
  </si>
  <si>
    <t>Объем средств, полученных в отчетном году от распоряжения в установленном порядке федеральным имуществом, находящимся у учреждения на праве оперативного управления (тыс. руб.)</t>
  </si>
  <si>
    <t>III.  Об использовании имущества, закрепленного за учреждением</t>
  </si>
  <si>
    <t>Руководитель подразделения</t>
  </si>
  <si>
    <t>Руководитель финансовой службы</t>
  </si>
  <si>
    <t>(ниаменование структурного подразделения)</t>
  </si>
  <si>
    <t>Реализация основных общеобразовательных программ дошкольного образования</t>
  </si>
  <si>
    <t>Реализация образовательных программ начального общего, основного общего и среднего общего образования</t>
  </si>
  <si>
    <t>Реализация образовательных программ среднего профессионального образования</t>
  </si>
  <si>
    <t>Реализация образовательных программ высшего образования</t>
  </si>
  <si>
    <t>Реализация дополнительных профессиональных программ</t>
  </si>
  <si>
    <t>Проведение научно-исследовательских работ (фундаментальных научных исследований, прикладных научных исследований, поисковых научных исследований, научно-технической деятельности и экспериментальных разработок)</t>
  </si>
  <si>
    <t>Единица</t>
  </si>
  <si>
    <t>Осуществление спортивной и физкультурно-оздоровительной деятельности</t>
  </si>
  <si>
    <t>Условная штука</t>
  </si>
  <si>
    <t>Осуществление санаторно-курортной деятельности</t>
  </si>
  <si>
    <t>Место</t>
  </si>
  <si>
    <t>Предоставление услуг проживания, пользования коммунальными и хозяйственными услугами в общежитиях</t>
  </si>
  <si>
    <t>Прочие поступления от оказания учреждением услуг,предоставление которых для физических лиц осуществляется на платной основе</t>
  </si>
  <si>
    <t>Поступления от использования имущества, находящегося в государственной собственности и переданного в аренду</t>
  </si>
  <si>
    <t>арендаторы</t>
  </si>
  <si>
    <t>Прочие поступления</t>
  </si>
  <si>
    <t>ИЗ ПФХД</t>
  </si>
  <si>
    <t>Код строки</t>
  </si>
  <si>
    <t>Остаток средств на начало года</t>
  </si>
  <si>
    <t>120</t>
  </si>
  <si>
    <t>от размещения средств на банковских депозитах</t>
  </si>
  <si>
    <t>130</t>
  </si>
  <si>
    <t>от реализации образовательных программ начального общего образования</t>
  </si>
  <si>
    <t>от реализации образовательных программ основного общего образования</t>
  </si>
  <si>
    <t>от реализации образовательных программ среднего общего образования</t>
  </si>
  <si>
    <t>от реализации основных профессиональных образовательных программ</t>
  </si>
  <si>
    <t>от реализации образовательных программ высшего образования</t>
  </si>
  <si>
    <t>от реализации основных программ профессионального обучения</t>
  </si>
  <si>
    <t>от реализации дополнительных образовательных программ</t>
  </si>
  <si>
    <t>от реализации дополнительных профессиональных программ</t>
  </si>
  <si>
    <t>от научной (научно-исследовательской) деятельности</t>
  </si>
  <si>
    <t>от прочих видов деятельности</t>
  </si>
  <si>
    <t>налог на добавленную стоимость (-)</t>
  </si>
  <si>
    <t>140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</si>
  <si>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</si>
  <si>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150</t>
  </si>
  <si>
    <t>иные субсидии, предоставленные из бюджета</t>
  </si>
  <si>
    <t>180</t>
  </si>
  <si>
    <t>410</t>
  </si>
  <si>
    <t>от уменьшения стоимости нематериальных активов</t>
  </si>
  <si>
    <t>420</t>
  </si>
  <si>
    <t>от уменьшения стоимости материальных запасов</t>
  </si>
  <si>
    <t>440</t>
  </si>
  <si>
    <t>620</t>
  </si>
  <si>
    <t>630</t>
  </si>
  <si>
    <t>Выплаты по расходам, всего:</t>
  </si>
  <si>
    <t>100</t>
  </si>
  <si>
    <t>111</t>
  </si>
  <si>
    <t>научных работников</t>
  </si>
  <si>
    <t>иные выплаты персоналу учреждений, за исключением фонда оплаты труда</t>
  </si>
  <si>
    <t>112</t>
  </si>
  <si>
    <t>выплаты персоналу при направлении в служебные командировки</t>
  </si>
  <si>
    <t>выплаты персоналу по уходу за ребенком</t>
  </si>
  <si>
    <t>113</t>
  </si>
  <si>
    <t>119</t>
  </si>
  <si>
    <t>131</t>
  </si>
  <si>
    <t>300</t>
  </si>
  <si>
    <t>320</t>
  </si>
  <si>
    <t>321</t>
  </si>
  <si>
    <t>стипендии</t>
  </si>
  <si>
    <t>340</t>
  </si>
  <si>
    <t>премии и гранты</t>
  </si>
  <si>
    <t>350</t>
  </si>
  <si>
    <t>иные выплаты населению</t>
  </si>
  <si>
    <t>360</t>
  </si>
  <si>
    <t>иные бюджетные ассигнования</t>
  </si>
  <si>
    <t>800</t>
  </si>
  <si>
    <t>830</t>
  </si>
  <si>
    <t>831</t>
  </si>
  <si>
    <t>850</t>
  </si>
  <si>
    <t>851</t>
  </si>
  <si>
    <t>уплата прочих налогов и сборов</t>
  </si>
  <si>
    <t>852</t>
  </si>
  <si>
    <t>уплата иных платежей</t>
  </si>
  <si>
    <t>853</t>
  </si>
  <si>
    <t>860</t>
  </si>
  <si>
    <t>862</t>
  </si>
  <si>
    <t>капитальные вложения в объекты государственной (муниципальной) собственности</t>
  </si>
  <si>
    <t>400</t>
  </si>
  <si>
    <t>406</t>
  </si>
  <si>
    <t>407</t>
  </si>
  <si>
    <t>закупка товаров, работ, услуг</t>
  </si>
  <si>
    <t>200</t>
  </si>
  <si>
    <t>241</t>
  </si>
  <si>
    <t>закупка товаров, работ, услуг в целях капитального ремонта государственного имущества</t>
  </si>
  <si>
    <t>243</t>
  </si>
  <si>
    <t>244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</si>
  <si>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</si>
  <si>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</si>
  <si>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</si>
  <si>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</si>
  <si>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</si>
  <si>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увеличение стоимости основных средств</t>
  </si>
  <si>
    <t>обслуживание государственного (муниципального) долга</t>
  </si>
  <si>
    <t>700</t>
  </si>
  <si>
    <t>710</t>
  </si>
  <si>
    <t>500</t>
  </si>
  <si>
    <t>510</t>
  </si>
  <si>
    <t>увеличение стоимости ценных бумаг, кроме акций и иных форм участия в капитале</t>
  </si>
  <si>
    <t>520</t>
  </si>
  <si>
    <t>увеличение стоимости акций и иных форм участия в капитале</t>
  </si>
  <si>
    <t>530</t>
  </si>
  <si>
    <t>увеличение задолженности по бюджетным ссудам и кредитам</t>
  </si>
  <si>
    <t>540</t>
  </si>
  <si>
    <t>600</t>
  </si>
  <si>
    <t>610</t>
  </si>
  <si>
    <t>уменьшение стоимости ценных бумаг, кроме акций и иных форм участия в капитале</t>
  </si>
  <si>
    <t>уменьшение стоимости акций и иных форм участия в капитале</t>
  </si>
  <si>
    <t>уменьшение задолженности по бюджетным ссудам и кредитам</t>
  </si>
  <si>
    <t>640</t>
  </si>
  <si>
    <t>выбытие финансовых активов (прочие показатели)</t>
  </si>
  <si>
    <t>171</t>
  </si>
  <si>
    <t>000</t>
  </si>
  <si>
    <t>из них: увеличение остатков по внутренним расчетам</t>
  </si>
  <si>
    <t>увеличение обязательств</t>
  </si>
  <si>
    <t>увеличение обязательств (прочие показатели)</t>
  </si>
  <si>
    <t>уменьшение обязательств</t>
  </si>
  <si>
    <t>810</t>
  </si>
  <si>
    <t>уменьшение обязательств (прочие показатели)</t>
  </si>
  <si>
    <t>Возврат остатка субсидии на выполнение государственного задания в объеме, соответствующем недостигнутым показателям государственного задания (-)</t>
  </si>
  <si>
    <t>Остаток средств на конец года</t>
  </si>
  <si>
    <t>4.1.</t>
  </si>
  <si>
    <t>5.1.</t>
  </si>
  <si>
    <t>6.1.</t>
  </si>
  <si>
    <t>7.1.</t>
  </si>
  <si>
    <t>8.1.</t>
  </si>
  <si>
    <t>9.1.</t>
  </si>
  <si>
    <t>Общая площадь объектов недвижимого федерального имущества, находящегося у учреждения на праве оперативного управления (квадратные метры (далее - кв. м)</t>
  </si>
  <si>
    <t>15.1.</t>
  </si>
  <si>
    <t>16.1.</t>
  </si>
  <si>
    <t>Об использовании имущества, закрепленного за учреждением</t>
  </si>
  <si>
    <t>на начало отчетного периода</t>
  </si>
  <si>
    <t>на конец отчетного периода</t>
  </si>
  <si>
    <t>на начало года</t>
  </si>
  <si>
    <t>на конец года</t>
  </si>
  <si>
    <t>ГЗ</t>
  </si>
  <si>
    <t xml:space="preserve">ИЦ </t>
  </si>
  <si>
    <t>ВБС</t>
  </si>
  <si>
    <t>Итого</t>
  </si>
  <si>
    <t>Остаток, в руб.</t>
  </si>
  <si>
    <t>Квалификация сотрудников учреждения - На начало отчетного периода</t>
  </si>
  <si>
    <t>Квалификация сотрудников учреждения - На конец отчетного периода</t>
  </si>
  <si>
    <t>Квалификация сотрудников учреждения - Изменение, %</t>
  </si>
  <si>
    <t>Квалификация сотрудников учреждения - Пояснение</t>
  </si>
  <si>
    <t>Общая сумма выставленных требований к возмещению ущерба по недостачам и хищениям материальных ценностей, денежных средств, а также от порчи материальных ценностей, тыс. руб</t>
  </si>
  <si>
    <t>Причины образования дебиторской задолженности, нереальной к взысканию</t>
  </si>
  <si>
    <t>Причины образования просроченной кредиторской задолженности</t>
  </si>
  <si>
    <t>Код показателя</t>
  </si>
  <si>
    <t>КБК</t>
  </si>
  <si>
    <t>Всего, руб.</t>
  </si>
  <si>
    <t>Субсидии на выполнение государственного задания, руб.</t>
  </si>
  <si>
    <t>Субсидии на выполнение государственного задания из бюджета Федерального фонда обязательного медицинского страхования, руб.</t>
  </si>
  <si>
    <t>Субсидии, предоставляемые в соответствии с абзацем вторым пункта 1 статьи 78.1 БК РФ, руб.</t>
  </si>
  <si>
    <t>Субсидии на осуществление капитальных вложений, руб.</t>
  </si>
  <si>
    <t>Средства обязательного медицинского страхования, руб.</t>
  </si>
  <si>
    <t>Поступления от оказания услуг (выполнения работ) на платной основе и от иной приносящей доход деятельности</t>
  </si>
  <si>
    <t>Обоснования и расчеты по вносимым изменениям</t>
  </si>
  <si>
    <t>Из них: гранты, руб.</t>
  </si>
  <si>
    <t>17002</t>
  </si>
  <si>
    <t>0000001</t>
  </si>
  <si>
    <t xml:space="preserve">Возврат неиспользованных остатков субсидий прошлых лет в доход бюджета (-) </t>
  </si>
  <si>
    <t/>
  </si>
  <si>
    <t>17003</t>
  </si>
  <si>
    <t>0000002</t>
  </si>
  <si>
    <t>17109</t>
  </si>
  <si>
    <t>0000003</t>
  </si>
  <si>
    <t>Возврат учреждению субсидии на выполнение государственного задания по неисполненным обязательствам прошлых лет (+)</t>
  </si>
  <si>
    <t>17004</t>
  </si>
  <si>
    <t>1000000</t>
  </si>
  <si>
    <t>Поступления от доходов, всего:</t>
  </si>
  <si>
    <t>17005</t>
  </si>
  <si>
    <t>1100000</t>
  </si>
  <si>
    <t>в том числе: доходы от собственности</t>
  </si>
  <si>
    <t>17006</t>
  </si>
  <si>
    <t>1110000</t>
  </si>
  <si>
    <t>из них:от использования имущества, находящегося в государственной собственности и переданного в аренду</t>
  </si>
  <si>
    <t>17007</t>
  </si>
  <si>
    <t>1120000</t>
  </si>
  <si>
    <t>17200</t>
  </si>
  <si>
    <t>5000001</t>
  </si>
  <si>
    <t>от собственности (прочие поступления)</t>
  </si>
  <si>
    <t>17008</t>
  </si>
  <si>
    <t>1200000</t>
  </si>
  <si>
    <t>доходы от оказания услуг, работ</t>
  </si>
  <si>
    <t>17009</t>
  </si>
  <si>
    <t>1210000</t>
  </si>
  <si>
    <t>из них от оказания услуг (выполнения работ) на платной основе</t>
  </si>
  <si>
    <t>17010</t>
  </si>
  <si>
    <t>1211000</t>
  </si>
  <si>
    <t>в том числе: от образовательной деятельности</t>
  </si>
  <si>
    <t>17011</t>
  </si>
  <si>
    <t>1211010</t>
  </si>
  <si>
    <t>в том числе: от реализации основных общеобразовательных программ</t>
  </si>
  <si>
    <t>17012</t>
  </si>
  <si>
    <t>1211011</t>
  </si>
  <si>
    <t>в том числе: от реализации образовательных программ дошкольного образования</t>
  </si>
  <si>
    <t>17013</t>
  </si>
  <si>
    <t>1211012</t>
  </si>
  <si>
    <t>17014</t>
  </si>
  <si>
    <t>1211013</t>
  </si>
  <si>
    <t>17015</t>
  </si>
  <si>
    <t>1211014</t>
  </si>
  <si>
    <t>17016</t>
  </si>
  <si>
    <t>1211020</t>
  </si>
  <si>
    <t>17017</t>
  </si>
  <si>
    <t>1211021</t>
  </si>
  <si>
    <t>в том числе: от реализации образовательных программ среднего профессионального образования</t>
  </si>
  <si>
    <t>17018</t>
  </si>
  <si>
    <t>1211022</t>
  </si>
  <si>
    <t>17019</t>
  </si>
  <si>
    <t>1211030</t>
  </si>
  <si>
    <t>17020</t>
  </si>
  <si>
    <t>1211040</t>
  </si>
  <si>
    <t>17021</t>
  </si>
  <si>
    <t>1211041</t>
  </si>
  <si>
    <t>в том числе: от реализации дополнительных общеобразовательных программ</t>
  </si>
  <si>
    <t>17022</t>
  </si>
  <si>
    <t>1211042</t>
  </si>
  <si>
    <t>17023</t>
  </si>
  <si>
    <t>1212000</t>
  </si>
  <si>
    <t>17024</t>
  </si>
  <si>
    <t>1213000</t>
  </si>
  <si>
    <t>17025</t>
  </si>
  <si>
    <t>1213010</t>
  </si>
  <si>
    <t>из них: от подготовки научных кадров (в докторантуре)</t>
  </si>
  <si>
    <t>17201</t>
  </si>
  <si>
    <t>5000003</t>
  </si>
  <si>
    <t>от прочих видов деятельности (прочие поступления)</t>
  </si>
  <si>
    <t>17110</t>
  </si>
  <si>
    <t>1220000</t>
  </si>
  <si>
    <t>налог на прибыль (-)</t>
  </si>
  <si>
    <t>17111</t>
  </si>
  <si>
    <t>1230000</t>
  </si>
  <si>
    <t>17202</t>
  </si>
  <si>
    <t>5000002</t>
  </si>
  <si>
    <t>от оказания услуг (выполнения работ) (прочие поступления)</t>
  </si>
  <si>
    <t>17027</t>
  </si>
  <si>
    <t>1300000</t>
  </si>
  <si>
    <t>доходы от штрафов, пеней, иных сумм принудительного изъятия</t>
  </si>
  <si>
    <t>17028</t>
  </si>
  <si>
    <t>1400000</t>
  </si>
  <si>
    <t>17029</t>
  </si>
  <si>
    <t>1500000</t>
  </si>
  <si>
    <t>17036</t>
  </si>
  <si>
    <t>1600000</t>
  </si>
  <si>
    <t>прочие доходы</t>
  </si>
  <si>
    <t>17030</t>
  </si>
  <si>
    <t>1700000</t>
  </si>
  <si>
    <t>доходы от операций с активами</t>
  </si>
  <si>
    <t>17031</t>
  </si>
  <si>
    <t>1810000</t>
  </si>
  <si>
    <t>из них:от уменьшения стоимости основных средств</t>
  </si>
  <si>
    <t>17032</t>
  </si>
  <si>
    <t>1820000</t>
  </si>
  <si>
    <t>17033</t>
  </si>
  <si>
    <t>1830000</t>
  </si>
  <si>
    <t>17203</t>
  </si>
  <si>
    <t>5000004</t>
  </si>
  <si>
    <t>от операций с активами (прочие выплаты)</t>
  </si>
  <si>
    <t>17037</t>
  </si>
  <si>
    <t>2000000</t>
  </si>
  <si>
    <t>17038</t>
  </si>
  <si>
    <t>2100000</t>
  </si>
  <si>
    <t>в том числе на: выплаты персоналу всего:</t>
  </si>
  <si>
    <t>17115</t>
  </si>
  <si>
    <t>2110000</t>
  </si>
  <si>
    <t>110</t>
  </si>
  <si>
    <t>из них: оплата труда и начисления на выплаты по оплате труда</t>
  </si>
  <si>
    <t>17039</t>
  </si>
  <si>
    <t>2111000</t>
  </si>
  <si>
    <t>из них:фонд оплаты труда</t>
  </si>
  <si>
    <t>17040</t>
  </si>
  <si>
    <t>2111100</t>
  </si>
  <si>
    <t>в том числе: педагогических работников</t>
  </si>
  <si>
    <t>17041</t>
  </si>
  <si>
    <t>2111200</t>
  </si>
  <si>
    <t>17042</t>
  </si>
  <si>
    <t>2111300</t>
  </si>
  <si>
    <t>17043</t>
  </si>
  <si>
    <t>2111310</t>
  </si>
  <si>
    <t>из них:научных сотрудников</t>
  </si>
  <si>
    <t>17204</t>
  </si>
  <si>
    <t>5000006</t>
  </si>
  <si>
    <t>прочие научные работники</t>
  </si>
  <si>
    <t>17044</t>
  </si>
  <si>
    <t>2111400</t>
  </si>
  <si>
    <t>прочего основного персонала</t>
  </si>
  <si>
    <t>17045</t>
  </si>
  <si>
    <t>2111500</t>
  </si>
  <si>
    <t>17046</t>
  </si>
  <si>
    <t>2111600</t>
  </si>
  <si>
    <t>17049</t>
  </si>
  <si>
    <t>2112000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</si>
  <si>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</si>
  <si>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17047</t>
  </si>
  <si>
    <t>2120000</t>
  </si>
  <si>
    <t>17219</t>
  </si>
  <si>
    <t>5000007</t>
  </si>
  <si>
    <t>17220</t>
  </si>
  <si>
    <t>5000008</t>
  </si>
  <si>
    <t>17222</t>
  </si>
  <si>
    <t>5000024</t>
  </si>
  <si>
    <t>иные выплаты персоналу учреждений, за исключением фонда оплаты труда (прочие выплаты)</t>
  </si>
  <si>
    <t>17048</t>
  </si>
  <si>
    <t>2130000</t>
  </si>
  <si>
    <t>иные выплаты, за исключением фонда оплаты труда учреждений, лицам, привлекаемых согласно законодательству для выполнения отдельных полномочий</t>
  </si>
  <si>
    <t>17050</t>
  </si>
  <si>
    <t>2140000</t>
  </si>
  <si>
    <t>расходы на выплату персоналу в сфере национальной безопасности, правоохранительной деятельности и обороны</t>
  </si>
  <si>
    <t>17051</t>
  </si>
  <si>
    <t>2141000</t>
  </si>
  <si>
    <t>из них: денежное довольствие военнослужащих и сотрудников, имеющих специальные звания</t>
  </si>
  <si>
    <t>17205</t>
  </si>
  <si>
    <t>5000010</t>
  </si>
  <si>
    <t>иные расходы на выплату персоналу в сфере национальной безопасности, правоохранительной деятельности и обороны</t>
  </si>
  <si>
    <t>17206</t>
  </si>
  <si>
    <t>5000005</t>
  </si>
  <si>
    <t>выплаты персоналу (прочие выплаты)</t>
  </si>
  <si>
    <t>17052</t>
  </si>
  <si>
    <t>2200000</t>
  </si>
  <si>
    <t>социальные и иные выплаты населению, всего</t>
  </si>
  <si>
    <t>17053</t>
  </si>
  <si>
    <t>2210000</t>
  </si>
  <si>
    <t>из них: социальные выплаты гражданам, кроме публичных нормативных социальных выплат</t>
  </si>
  <si>
    <t>17054</t>
  </si>
  <si>
    <t>2211000</t>
  </si>
  <si>
    <t>из них:пособия, компенсации и иные социальные выплаты гражданам, кроме публичных нормативных обязательств</t>
  </si>
  <si>
    <t>17207</t>
  </si>
  <si>
    <t>5000012</t>
  </si>
  <si>
    <t>иные социальные выплаты гражданам, кроме публичных нормативных социальных выплат</t>
  </si>
  <si>
    <t>17055</t>
  </si>
  <si>
    <t>2220000</t>
  </si>
  <si>
    <t>17056</t>
  </si>
  <si>
    <t>2230000</t>
  </si>
  <si>
    <t>17057</t>
  </si>
  <si>
    <t>2240000</t>
  </si>
  <si>
    <t>17208</t>
  </si>
  <si>
    <t>5000011</t>
  </si>
  <si>
    <t>социальные и иные выплаты населению (прочие выплаты)</t>
  </si>
  <si>
    <t>17061</t>
  </si>
  <si>
    <t>2300000</t>
  </si>
  <si>
    <t>уплата налогов, сборов и иных платежей, всего</t>
  </si>
  <si>
    <t>17062</t>
  </si>
  <si>
    <t>2310000</t>
  </si>
  <si>
    <t>из них: налог на имущество и земельный налог</t>
  </si>
  <si>
    <t>17063</t>
  </si>
  <si>
    <t>2320000</t>
  </si>
  <si>
    <t>17064</t>
  </si>
  <si>
    <t>2330000</t>
  </si>
  <si>
    <t>17221</t>
  </si>
  <si>
    <t>5000023</t>
  </si>
  <si>
    <t>уплата налогов, сборов и иных платежей (прочие выплаты)</t>
  </si>
  <si>
    <t>17065</t>
  </si>
  <si>
    <t>2400000</t>
  </si>
  <si>
    <t>безвозмездные перечисления организациям</t>
  </si>
  <si>
    <t>17066</t>
  </si>
  <si>
    <t>2410000</t>
  </si>
  <si>
    <t>из них:взносы в международные организации</t>
  </si>
  <si>
    <t>17210</t>
  </si>
  <si>
    <t>5000015</t>
  </si>
  <si>
    <t>иные платежи, взносы, безвозмездные перечисления субъектам международного права</t>
  </si>
  <si>
    <t>17116</t>
  </si>
  <si>
    <t>2500000</t>
  </si>
  <si>
    <t>прочие расходы (кроме расходов на закупку товаров, работ, услуг)</t>
  </si>
  <si>
    <t>17058</t>
  </si>
  <si>
    <t>2510000</t>
  </si>
  <si>
    <t>17059</t>
  </si>
  <si>
    <t>2511000</t>
  </si>
  <si>
    <t>из них: исполнение судебных актов</t>
  </si>
  <si>
    <t>17060</t>
  </si>
  <si>
    <t>2511100</t>
  </si>
  <si>
    <t>из них:исполнение судебных актов Российской Федерации  и мировых соглашений по возмещению вреда, причинённого в результате деятельности учреждений</t>
  </si>
  <si>
    <t>17209</t>
  </si>
  <si>
    <t>5000014</t>
  </si>
  <si>
    <t>иное исполнение судебных актов</t>
  </si>
  <si>
    <t>17211</t>
  </si>
  <si>
    <t>5000013</t>
  </si>
  <si>
    <t>иные бюджетные ассигнования (прочие выплаты)</t>
  </si>
  <si>
    <t>17083</t>
  </si>
  <si>
    <t>2520000</t>
  </si>
  <si>
    <t>17084</t>
  </si>
  <si>
    <t>2521000</t>
  </si>
  <si>
    <t>из них:обслуживание государственного долга Российской Федерации</t>
  </si>
  <si>
    <t>17214</t>
  </si>
  <si>
    <t>5000018</t>
  </si>
  <si>
    <t>иное обслуживание государственного (муниципального) долга</t>
  </si>
  <si>
    <t>17117</t>
  </si>
  <si>
    <t>2600000</t>
  </si>
  <si>
    <t>расходы на закупку товаров, работ, услуг, всего</t>
  </si>
  <si>
    <t>17070</t>
  </si>
  <si>
    <t>2610000</t>
  </si>
  <si>
    <t>17104</t>
  </si>
  <si>
    <t>2611000</t>
  </si>
  <si>
    <t>240</t>
  </si>
  <si>
    <t>из них: иные закупки товаров, работ и услуг для обеспечения государственных (муниципальных) нужд</t>
  </si>
  <si>
    <t>17071</t>
  </si>
  <si>
    <t>2611100</t>
  </si>
  <si>
    <t>из них:научно-исследовательские и опытно-конструкторские работы</t>
  </si>
  <si>
    <t>17072</t>
  </si>
  <si>
    <t>2611200</t>
  </si>
  <si>
    <t>17073</t>
  </si>
  <si>
    <t>2611300</t>
  </si>
  <si>
    <t>прочая закупка товаров, работ и услуг для обеспечения государственных (муниципальных) нужд</t>
  </si>
  <si>
    <t>17074</t>
  </si>
  <si>
    <t>2611310</t>
  </si>
  <si>
    <t>из них:услуги связи</t>
  </si>
  <si>
    <t>17075</t>
  </si>
  <si>
    <t>2611320</t>
  </si>
  <si>
    <t>17076</t>
  </si>
  <si>
    <t>2611330</t>
  </si>
  <si>
    <t>17077</t>
  </si>
  <si>
    <t>2611340</t>
  </si>
  <si>
    <t>17078</t>
  </si>
  <si>
    <t>2611350</t>
  </si>
  <si>
    <t>17079</t>
  </si>
  <si>
    <t>2611360</t>
  </si>
  <si>
    <t>17080</t>
  </si>
  <si>
    <t>2611370</t>
  </si>
  <si>
    <t>17081</t>
  </si>
  <si>
    <t>2611380</t>
  </si>
  <si>
    <t>увеличение стоимости нематериальных активов</t>
  </si>
  <si>
    <t>17082</t>
  </si>
  <si>
    <t>2611390</t>
  </si>
  <si>
    <t>увеличение стоимости материальных запасов</t>
  </si>
  <si>
    <t>17213</t>
  </si>
  <si>
    <t>5000017</t>
  </si>
  <si>
    <t>прочая закупка товаров, работ и услуг для обеспечения государственных (муниципальных) нужд (прочие выплаты)</t>
  </si>
  <si>
    <t>17223</t>
  </si>
  <si>
    <t>5000025</t>
  </si>
  <si>
    <t>закупка товаров, работ, услуг (прочие выплаты)</t>
  </si>
  <si>
    <t>17067</t>
  </si>
  <si>
    <t>2620000</t>
  </si>
  <si>
    <t>17068</t>
  </si>
  <si>
    <t>2621000</t>
  </si>
  <si>
    <t>из них:приобретение объектов недвижимого имущества государственными (муниципальными) учреждениями</t>
  </si>
  <si>
    <t>17069</t>
  </si>
  <si>
    <t>2622000</t>
  </si>
  <si>
    <t>строительство (реконструкция) объектов недвижимого имущества государственными (муниципальными) учреждениями</t>
  </si>
  <si>
    <t>17212</t>
  </si>
  <si>
    <t>5000016</t>
  </si>
  <si>
    <t>иные расходы на капитальные вложения в объекты государственной (муниципальной) собственности</t>
  </si>
  <si>
    <t>17086</t>
  </si>
  <si>
    <t>3000000</t>
  </si>
  <si>
    <t>Поступление финансовых активов, всего:</t>
  </si>
  <si>
    <t>17118</t>
  </si>
  <si>
    <t>3100000</t>
  </si>
  <si>
    <t>из них: увеличение остатков средств</t>
  </si>
  <si>
    <t>17087</t>
  </si>
  <si>
    <t>3110000</t>
  </si>
  <si>
    <t>поступления на счета бюджетов</t>
  </si>
  <si>
    <t>17096</t>
  </si>
  <si>
    <t>3120000</t>
  </si>
  <si>
    <t>17097</t>
  </si>
  <si>
    <t>3121000</t>
  </si>
  <si>
    <t>из них:увеличение задолженности по внутреннему государственному (муниципальному) долгу (поступления заимствований от резидентов)</t>
  </si>
  <si>
    <t>17217</t>
  </si>
  <si>
    <t>5000021</t>
  </si>
  <si>
    <t>17119</t>
  </si>
  <si>
    <t>3200000</t>
  </si>
  <si>
    <t>17088</t>
  </si>
  <si>
    <t>3210000</t>
  </si>
  <si>
    <t>17089</t>
  </si>
  <si>
    <t>3220000</t>
  </si>
  <si>
    <t>17090</t>
  </si>
  <si>
    <t>3230000</t>
  </si>
  <si>
    <t>17215</t>
  </si>
  <si>
    <t>5000019</t>
  </si>
  <si>
    <t>поступление финансовых активов (прочие показатели)</t>
  </si>
  <si>
    <t>17105</t>
  </si>
  <si>
    <t>3300000</t>
  </si>
  <si>
    <t>Доходы от переоценки активов и обязательств</t>
  </si>
  <si>
    <t>17112</t>
  </si>
  <si>
    <t>3400000</t>
  </si>
  <si>
    <t>Изменение остатков по внутренним расчетам</t>
  </si>
  <si>
    <t>17113</t>
  </si>
  <si>
    <t>3410000</t>
  </si>
  <si>
    <t>17114</t>
  </si>
  <si>
    <t>3420000</t>
  </si>
  <si>
    <t>уменьшение остатков по внутренним расчетам</t>
  </si>
  <si>
    <t>17091</t>
  </si>
  <si>
    <t>4000000</t>
  </si>
  <si>
    <t>Выбытие финансовых активов, всего</t>
  </si>
  <si>
    <t>17120</t>
  </si>
  <si>
    <t>4100000</t>
  </si>
  <si>
    <t>из них: уменьшение остатков средств</t>
  </si>
  <si>
    <t>17092</t>
  </si>
  <si>
    <t>4110000</t>
  </si>
  <si>
    <t>выбытие со счетов бюджетов</t>
  </si>
  <si>
    <t>17098</t>
  </si>
  <si>
    <t>4120000</t>
  </si>
  <si>
    <t>17099</t>
  </si>
  <si>
    <t>4121000</t>
  </si>
  <si>
    <t>из них:уменьшение задолженности по внутреннему государственному (муниципальному) долгу (погашение заимствований от резидентов)</t>
  </si>
  <si>
    <t>17218</t>
  </si>
  <si>
    <t>5000022</t>
  </si>
  <si>
    <t>17121</t>
  </si>
  <si>
    <t>4200000</t>
  </si>
  <si>
    <t>прочие выбытия</t>
  </si>
  <si>
    <t>17093</t>
  </si>
  <si>
    <t>4210000</t>
  </si>
  <si>
    <t>17094</t>
  </si>
  <si>
    <t>4220000</t>
  </si>
  <si>
    <t>17095</t>
  </si>
  <si>
    <t>4230000</t>
  </si>
  <si>
    <t>17216</t>
  </si>
  <si>
    <t>5000020</t>
  </si>
  <si>
    <t>17001</t>
  </si>
  <si>
    <t>5000000</t>
  </si>
  <si>
    <t>17101</t>
  </si>
  <si>
    <t>6000000</t>
  </si>
  <si>
    <t xml:space="preserve"> Информация об исполнении План ФХД за 2018 год</t>
  </si>
  <si>
    <t xml:space="preserve">план </t>
  </si>
  <si>
    <t xml:space="preserve">факт </t>
  </si>
  <si>
    <t>отклонение</t>
  </si>
  <si>
    <t>2. Дополнительные сведения по платным услугам (Информация о платных услугах (работах))</t>
  </si>
  <si>
    <t>I квартал</t>
  </si>
  <si>
    <t>II квартал</t>
  </si>
  <si>
    <t>III квартал</t>
  </si>
  <si>
    <t>IV квартал</t>
  </si>
  <si>
    <t>Факт</t>
  </si>
  <si>
    <t>Отклонение  (Доходы в 737- Доходы ПФХД )</t>
  </si>
  <si>
    <t xml:space="preserve">Отклонение, </t>
  </si>
  <si>
    <t>130 без  науки</t>
  </si>
  <si>
    <t>Дгту</t>
  </si>
  <si>
    <t xml:space="preserve">Азов </t>
  </si>
  <si>
    <t>Волгодонск</t>
  </si>
  <si>
    <t xml:space="preserve">Пятигорск </t>
  </si>
  <si>
    <t>Ставрополь</t>
  </si>
  <si>
    <t>Таганрог</t>
  </si>
  <si>
    <t>Шахты</t>
  </si>
  <si>
    <t xml:space="preserve">Реализация образовательных программ начального общего, основного общего </t>
  </si>
  <si>
    <t>Реализация образовательных программ   начального общего, основного общего , среднего общего образования</t>
  </si>
  <si>
    <t>Прочие доходы</t>
  </si>
  <si>
    <t>Прочие поступления (130)</t>
  </si>
  <si>
    <t>Налоги</t>
  </si>
  <si>
    <t>Поступления от использования имущества, находящегося в государственной собственности и переданного в аренду (120)</t>
  </si>
  <si>
    <t>Прочие поступления (180)</t>
  </si>
  <si>
    <t>без науки</t>
  </si>
  <si>
    <t>ИТОГО</t>
  </si>
  <si>
    <t>Проверка</t>
  </si>
  <si>
    <t>Цены (тарифы) на платные услуги (работы), оказываемые потребителям,  год</t>
  </si>
  <si>
    <t>Цены (тарифы) на платные услуги (работы), оказываемые потребителям, в месяц</t>
  </si>
  <si>
    <t>Цены (тарифы) на платные услуги (работы), оказываемые потребителям в 1 кв.</t>
  </si>
  <si>
    <t>Цены (тарифы) на платные услуги (работы), оказываемые потребителям в 2 кв.</t>
  </si>
  <si>
    <t>Цены (тарифы) на платные услуги (работы), оказываемые потребителям в 3 кв.</t>
  </si>
  <si>
    <t>Цены (тарифы) на платные услуги (работы), оказываемые потребителям в 4 кв.</t>
  </si>
  <si>
    <t>Цены (тарифы) на платные виды деятельности, в год</t>
  </si>
  <si>
    <t>Плановый доход за 2018г.</t>
  </si>
  <si>
    <t>Фактический доходза 2018</t>
  </si>
  <si>
    <t>ЗАПОЛНИТЕ ДАННЫЕ ИЗ ф.737</t>
  </si>
  <si>
    <t>ЭТО МОЯ ВСПОМОГАТЕЛЬНАЯ ФОРМА. ЕСЛИ ОНА ВАМ ЧЕМ ТО ПОМОЖЕТ, ТО ЗАПОЛНЯЙТЕ В НЕЙ ТОЛЬКО ЯЧЕЙКИ ЖЕЛТОГО ЦВЕТА ПО СВОЕМУ ФИЛИАЛУ. (ничего не удаляйте)</t>
  </si>
  <si>
    <t>ТАК ЖЕ ЗАПОЛНИТЕ ТАБЛИЦУ (НИЖЕ) ПО ДАННЫМ ИЗ БУХГАЛТЕРСКОЙ ОТЧЕТНОСТИ</t>
  </si>
  <si>
    <t>имущества за 2018 год</t>
  </si>
  <si>
    <t>(наименование подразделения)</t>
  </si>
  <si>
    <t>ИЗ  ПФХД</t>
  </si>
  <si>
    <t>2018 год</t>
  </si>
  <si>
    <t>Общая балансовая стоимость недвижимого федерального имущества, находящегося у учреждения на праве оперативного управления (руб.)</t>
  </si>
  <si>
    <t>Общая остаточная стоимость недвижимого федерального имущества, находящегося у учреждения на праве оперативного управления ((руб.)</t>
  </si>
  <si>
    <t>Общая балансовая стоимость недвижимого федерального имущества, находящегося у учреждения на праве оперативного управления и переданного в аренду (руб.)</t>
  </si>
  <si>
    <t>Общая остаточная стоимость недвижимого федерального имущества, находящегося у учреждения на праве оперативного управления и переданного в аренду (руб.)</t>
  </si>
  <si>
    <t>Общая балансовая стоимость недвижимого федерального имущества, находящегося у учреждения на праве оперативного управления и переданного в безвозмездное пользование (руб.)</t>
  </si>
  <si>
    <t>Общая остаточная стоимость недвижимого федерального имущества, находящегося у учреждения на праве оперативного управления и переданного в безвозмездное пользование (руб.)</t>
  </si>
  <si>
    <t>Общая балансовая стоимость движимого федерального имущества, находящегося у учреждения на праве оперативного управления (руб.)</t>
  </si>
  <si>
    <t>Общая остаточная стоимость движимого федерального имущества, находящегося у учреждения на праве оперативного управления (руб.)</t>
  </si>
  <si>
    <t>Общая балансовая стоимость движимого федерального имущества, находящегося у учреждения на праве оперативного управления и переданного в аренду (руб.)</t>
  </si>
  <si>
    <t>Общая остаточная стоимость движимого федерального имущества, находящегося у учреждения на праве оперативного управления и переданного в аренду (руб.)</t>
  </si>
  <si>
    <t>Общая балансовая стоимость движимого федерального имущества, находящегося у учреждения на праве оперативного управления и переданного в безвозмездное пользование (руб.)</t>
  </si>
  <si>
    <t>Общая остаточная стоимость движимого федерального имущества, находящегося у учреждения на праве оперативного управления и переданного в безвозмездное пользование (руб.)</t>
  </si>
  <si>
    <t>Общая балансовая стоимость особо ценного движимого федерального имущества, находящегося у учреждения на праве оперативного управления (руб.)</t>
  </si>
  <si>
    <t>Общая остаточная стоимость особо ценного движимого федерального имущества, находящегося у учреждения на праве оперативного управления (руб.)</t>
  </si>
  <si>
    <t>Общая балансовая стоимость особо ценного движимого федерального имущества, находящегося у учреждения на праве оперативного управления и переданного в аренду (руб.)</t>
  </si>
  <si>
    <t>Общая остаточная стоимость особо ценного движимого федерального имущества, находящегося у учреждения на праве оперативного управления и переданного в аренду (руб.)</t>
  </si>
  <si>
    <t>Общая балансовая стоимость особо ценного движимого федерального имущества, находящегося у учреждения на праве оперативного управления и переданного в безвозмездное пользование (руб.)</t>
  </si>
  <si>
    <t>Общая остаточная стоимость особо ценного движимого федерального имущества, находящегося у учреждения на праве оперативного управления и переданного в безвозмездное пользование (руб.)</t>
  </si>
  <si>
    <t>Общая балансовая стоимость недвижимого имущества, приобретенного учреждением в отчетном финансовом году за счет средств, выделенных учреждению учредителем на указанные цели (руб.)</t>
  </si>
  <si>
    <t>Общая остаточная стоимость недвижимого имущества, приобретенного учреждением в отчетном финансовом году за счет средств, выделенных учреждению учредителем на указанные цели (руб.)</t>
  </si>
  <si>
    <t>Общая балансовая стоимость недвижимого имущества, приобретенного учреждением в отчетном финансовом году за счет доходов, полученных от платных услуг и иной приносящей доход деятельности (руб.)</t>
  </si>
  <si>
    <t>Общая остаточная стоимость недвижимого имущества, приобретенного учреждением в отчетном финансовом году за счет доходов, полученных от платных услуг и иной приносящей доход деятельности (руб.)</t>
  </si>
  <si>
    <t>Объем средств, полученных в отчетном году от распоряжения в установленном порядке федеральным имуществом, находящимся у учреждения на праве оперативного управления (руб.)</t>
  </si>
  <si>
    <t>Институт технологий (филиал) ДГТУ в г. Волгодонске</t>
  </si>
  <si>
    <t>Министерство науки и высшего образования Российской федерации</t>
  </si>
  <si>
    <t>347386, Ростовская область, г. Волгодонск, пр-кт Мира, 16</t>
  </si>
  <si>
    <t>И.В. Столяр</t>
  </si>
  <si>
    <t>Высшее профессиональное образование</t>
  </si>
  <si>
    <t>Научная деятельность</t>
  </si>
  <si>
    <t>Оказание платных образовательных услуг</t>
  </si>
  <si>
    <t>лицензия</t>
  </si>
  <si>
    <t>серии 90Л01 №0000875 рег №0793</t>
  </si>
  <si>
    <t>бессрочная</t>
  </si>
  <si>
    <t>серии 90Л01 №0008944 рег №1912</t>
  </si>
  <si>
    <t>серии 90Л01 №0009284 рег №2245</t>
  </si>
  <si>
    <t>оптимизация штата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</si>
</sst>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%"/>
  </numFmts>
  <fonts count="31" x14ac:knownFonts="1">
    <font>
      <sz val="10"/>
      <color theme="1"/>
      <name val="Times New Roman"/>
      <family val="2"/>
      <charset val="204"/>
    </font>
    <font>
      <b/>
      <sz val="10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i/>
      <sz val="10"/>
      <color theme="1"/>
      <name val="Times New Roman"/>
      <family val="2"/>
      <charset val="204"/>
    </font>
    <font>
      <b/>
      <sz val="9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7"/>
      <name val="Times New Roman"/>
      <family val="1"/>
      <charset val="204"/>
    </font>
    <font>
      <b/>
      <sz val="8"/>
      <color theme="1"/>
      <name val="Times New Roman"/>
      <family val="2"/>
      <charset val="204"/>
    </font>
    <font>
      <i/>
      <sz val="9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/>
    <xf numFmtId="0" fontId="2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0" fontId="0" fillId="0" borderId="4" xfId="0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2" fillId="3" borderId="17" xfId="0" applyFont="1" applyFill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top"/>
    </xf>
    <xf numFmtId="49" fontId="11" fillId="0" borderId="17" xfId="0" applyNumberFormat="1" applyFont="1" applyBorder="1" applyAlignment="1">
      <alignment horizontal="left" vertical="top" wrapText="1"/>
    </xf>
    <xf numFmtId="164" fontId="11" fillId="0" borderId="17" xfId="0" applyNumberFormat="1" applyFont="1" applyBorder="1" applyAlignment="1">
      <alignment horizontal="right" vertical="top"/>
    </xf>
    <xf numFmtId="49" fontId="13" fillId="0" borderId="17" xfId="0" applyNumberFormat="1" applyFont="1" applyBorder="1" applyAlignment="1">
      <alignment horizontal="center" vertical="top"/>
    </xf>
    <xf numFmtId="49" fontId="13" fillId="0" borderId="17" xfId="0" applyNumberFormat="1" applyFont="1" applyBorder="1" applyAlignment="1">
      <alignment horizontal="left" vertical="top" wrapText="1"/>
    </xf>
    <xf numFmtId="164" fontId="13" fillId="0" borderId="17" xfId="0" applyNumberFormat="1" applyFont="1" applyBorder="1" applyAlignment="1">
      <alignment horizontal="right" vertical="top"/>
    </xf>
    <xf numFmtId="49" fontId="13" fillId="0" borderId="17" xfId="0" applyNumberFormat="1" applyFont="1" applyBorder="1" applyAlignment="1">
      <alignment horizontal="left" vertical="top" wrapText="1" indent="1"/>
    </xf>
    <xf numFmtId="49" fontId="11" fillId="0" borderId="17" xfId="0" applyNumberFormat="1" applyFont="1" applyBorder="1" applyAlignment="1">
      <alignment horizontal="left" vertical="top" wrapText="1" indent="2"/>
    </xf>
    <xf numFmtId="49" fontId="13" fillId="0" borderId="17" xfId="0" applyNumberFormat="1" applyFont="1" applyBorder="1" applyAlignment="1">
      <alignment horizontal="left" vertical="top" wrapText="1" indent="2"/>
    </xf>
    <xf numFmtId="49" fontId="13" fillId="0" borderId="17" xfId="0" applyNumberFormat="1" applyFont="1" applyBorder="1" applyAlignment="1">
      <alignment horizontal="left" vertical="top" wrapText="1" indent="3"/>
    </xf>
    <xf numFmtId="0" fontId="12" fillId="3" borderId="16" xfId="0" applyFont="1" applyFill="1" applyBorder="1" applyAlignment="1">
      <alignment horizontal="center" vertical="center" wrapText="1"/>
    </xf>
    <xf numFmtId="164" fontId="11" fillId="0" borderId="17" xfId="0" applyNumberFormat="1" applyFont="1" applyBorder="1" applyAlignment="1">
      <alignment horizontal="right" vertical="center"/>
    </xf>
    <xf numFmtId="10" fontId="12" fillId="0" borderId="17" xfId="1" applyNumberFormat="1" applyFont="1" applyBorder="1" applyAlignment="1">
      <alignment horizontal="right" vertical="center"/>
    </xf>
    <xf numFmtId="0" fontId="14" fillId="0" borderId="0" xfId="0" applyFont="1" applyFill="1"/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10" fontId="17" fillId="0" borderId="0" xfId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4" fontId="15" fillId="0" borderId="0" xfId="0" applyNumberFormat="1" applyFont="1" applyFill="1"/>
    <xf numFmtId="0" fontId="15" fillId="0" borderId="0" xfId="0" applyFont="1" applyFill="1"/>
    <xf numFmtId="0" fontId="18" fillId="0" borderId="24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10" fontId="18" fillId="0" borderId="27" xfId="1" applyNumberFormat="1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4" fontId="17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20" fillId="0" borderId="3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4" fontId="20" fillId="0" borderId="12" xfId="0" applyNumberFormat="1" applyFont="1" applyFill="1" applyBorder="1" applyAlignment="1">
      <alignment horizontal="center" vertical="center" wrapText="1"/>
    </xf>
    <xf numFmtId="10" fontId="20" fillId="0" borderId="32" xfId="1" applyNumberFormat="1" applyFont="1" applyFill="1" applyBorder="1" applyAlignment="1">
      <alignment horizontal="center" vertical="center" wrapText="1"/>
    </xf>
    <xf numFmtId="4" fontId="20" fillId="0" borderId="33" xfId="0" applyNumberFormat="1" applyFont="1" applyFill="1" applyBorder="1" applyAlignment="1">
      <alignment horizontal="center" vertical="center" wrapText="1"/>
    </xf>
    <xf numFmtId="4" fontId="15" fillId="0" borderId="34" xfId="0" applyNumberFormat="1" applyFont="1" applyFill="1" applyBorder="1" applyAlignment="1">
      <alignment horizontal="center" vertical="center" wrapText="1"/>
    </xf>
    <xf numFmtId="10" fontId="15" fillId="0" borderId="33" xfId="1" applyNumberFormat="1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4" fontId="21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4" fontId="20" fillId="0" borderId="32" xfId="0" applyNumberFormat="1" applyFont="1" applyFill="1" applyBorder="1" applyAlignment="1">
      <alignment horizontal="center" vertical="center" wrapText="1"/>
    </xf>
    <xf numFmtId="0" fontId="14" fillId="4" borderId="3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14" fillId="4" borderId="7" xfId="0" applyFont="1" applyFill="1" applyBorder="1" applyAlignment="1">
      <alignment horizontal="center" vertical="center" wrapText="1"/>
    </xf>
    <xf numFmtId="4" fontId="14" fillId="4" borderId="32" xfId="0" applyNumberFormat="1" applyFont="1" applyFill="1" applyBorder="1" applyAlignment="1">
      <alignment horizontal="center" vertical="center" wrapText="1"/>
    </xf>
    <xf numFmtId="4" fontId="19" fillId="4" borderId="33" xfId="0" applyNumberFormat="1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10" fontId="18" fillId="4" borderId="32" xfId="1" applyNumberFormat="1" applyFont="1" applyFill="1" applyBorder="1" applyAlignment="1">
      <alignment horizontal="center" vertical="center" wrapText="1"/>
    </xf>
    <xf numFmtId="4" fontId="14" fillId="4" borderId="33" xfId="0" applyNumberFormat="1" applyFont="1" applyFill="1" applyBorder="1" applyAlignment="1">
      <alignment horizontal="center" vertical="center" wrapText="1"/>
    </xf>
    <xf numFmtId="4" fontId="14" fillId="4" borderId="34" xfId="0" applyNumberFormat="1" applyFont="1" applyFill="1" applyBorder="1" applyAlignment="1">
      <alignment horizontal="center" vertical="center" wrapText="1"/>
    </xf>
    <xf numFmtId="10" fontId="14" fillId="4" borderId="33" xfId="1" applyNumberFormat="1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 wrapText="1"/>
    </xf>
    <xf numFmtId="3" fontId="14" fillId="4" borderId="34" xfId="0" applyNumberFormat="1" applyFont="1" applyFill="1" applyBorder="1" applyAlignment="1">
      <alignment horizontal="center" vertical="center" wrapText="1"/>
    </xf>
    <xf numFmtId="4" fontId="16" fillId="4" borderId="0" xfId="0" applyNumberFormat="1" applyFont="1" applyFill="1" applyAlignment="1">
      <alignment vertical="center"/>
    </xf>
    <xf numFmtId="4" fontId="19" fillId="4" borderId="0" xfId="0" applyNumberFormat="1" applyFont="1" applyFill="1" applyAlignment="1">
      <alignment vertical="center"/>
    </xf>
    <xf numFmtId="4" fontId="14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6" fillId="0" borderId="3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center" vertical="center" wrapText="1"/>
    </xf>
    <xf numFmtId="4" fontId="16" fillId="0" borderId="32" xfId="0" applyNumberFormat="1" applyFont="1" applyFill="1" applyBorder="1" applyAlignment="1">
      <alignment vertical="center"/>
    </xf>
    <xf numFmtId="4" fontId="16" fillId="0" borderId="33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10" fontId="16" fillId="0" borderId="32" xfId="1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Alignment="1">
      <alignment vertical="center"/>
    </xf>
    <xf numFmtId="4" fontId="19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4" fontId="14" fillId="0" borderId="33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4" fontId="16" fillId="0" borderId="7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center" vertical="center" wrapText="1"/>
    </xf>
    <xf numFmtId="4" fontId="20" fillId="4" borderId="33" xfId="0" applyNumberFormat="1" applyFont="1" applyFill="1" applyBorder="1" applyAlignment="1">
      <alignment horizontal="center" vertical="center" wrapText="1"/>
    </xf>
    <xf numFmtId="10" fontId="14" fillId="4" borderId="1" xfId="1" applyNumberFormat="1" applyFont="1" applyFill="1" applyBorder="1" applyAlignment="1">
      <alignment horizontal="center" vertical="center" wrapText="1"/>
    </xf>
    <xf numFmtId="3" fontId="14" fillId="4" borderId="0" xfId="0" applyNumberFormat="1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vertical="center" wrapText="1"/>
    </xf>
    <xf numFmtId="0" fontId="16" fillId="0" borderId="36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center" vertical="center" wrapText="1"/>
    </xf>
    <xf numFmtId="4" fontId="16" fillId="0" borderId="37" xfId="0" applyNumberFormat="1" applyFont="1" applyFill="1" applyBorder="1" applyAlignment="1">
      <alignment vertical="center"/>
    </xf>
    <xf numFmtId="4" fontId="16" fillId="0" borderId="38" xfId="0" applyNumberFormat="1" applyFont="1" applyFill="1" applyBorder="1" applyAlignment="1">
      <alignment horizontal="center" vertical="center" wrapText="1"/>
    </xf>
    <xf numFmtId="4" fontId="16" fillId="0" borderId="36" xfId="0" applyNumberFormat="1" applyFont="1" applyFill="1" applyBorder="1" applyAlignment="1">
      <alignment horizontal="center" vertical="center" wrapText="1"/>
    </xf>
    <xf numFmtId="4" fontId="16" fillId="0" borderId="6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10" fontId="16" fillId="0" borderId="37" xfId="1" applyNumberFormat="1" applyFont="1" applyFill="1" applyBorder="1" applyAlignment="1">
      <alignment horizontal="center" vertical="center" wrapText="1"/>
    </xf>
    <xf numFmtId="4" fontId="19" fillId="0" borderId="38" xfId="0" applyNumberFormat="1" applyFont="1" applyFill="1" applyBorder="1" applyAlignment="1">
      <alignment horizontal="center" vertical="center" wrapText="1"/>
    </xf>
    <xf numFmtId="4" fontId="15" fillId="0" borderId="39" xfId="0" applyNumberFormat="1" applyFont="1" applyFill="1" applyBorder="1" applyAlignment="1">
      <alignment horizontal="center" vertical="center" wrapText="1"/>
    </xf>
    <xf numFmtId="10" fontId="15" fillId="0" borderId="38" xfId="1" applyNumberFormat="1" applyFont="1" applyFill="1" applyBorder="1" applyAlignment="1">
      <alignment horizontal="center" vertical="center" wrapText="1"/>
    </xf>
    <xf numFmtId="3" fontId="16" fillId="0" borderId="36" xfId="0" applyNumberFormat="1" applyFont="1" applyFill="1" applyBorder="1" applyAlignment="1">
      <alignment horizontal="center" vertical="center" wrapText="1"/>
    </xf>
    <xf numFmtId="3" fontId="16" fillId="0" borderId="39" xfId="0" applyNumberFormat="1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vertical="center" wrapText="1"/>
    </xf>
    <xf numFmtId="0" fontId="14" fillId="2" borderId="25" xfId="0" applyFont="1" applyFill="1" applyBorder="1" applyAlignment="1">
      <alignment vertical="center" wrapText="1"/>
    </xf>
    <xf numFmtId="0" fontId="14" fillId="2" borderId="26" xfId="0" applyFont="1" applyFill="1" applyBorder="1" applyAlignment="1">
      <alignment horizontal="center" vertical="center" wrapText="1"/>
    </xf>
    <xf numFmtId="4" fontId="14" fillId="2" borderId="27" xfId="0" applyNumberFormat="1" applyFont="1" applyFill="1" applyBorder="1" applyAlignment="1">
      <alignment horizontal="center" vertical="center" wrapText="1"/>
    </xf>
    <xf numFmtId="4" fontId="19" fillId="2" borderId="28" xfId="0" applyNumberFormat="1" applyFont="1" applyFill="1" applyBorder="1" applyAlignment="1">
      <alignment horizontal="center" vertical="center" wrapText="1"/>
    </xf>
    <xf numFmtId="4" fontId="14" fillId="2" borderId="25" xfId="0" applyNumberFormat="1" applyFont="1" applyFill="1" applyBorder="1" applyAlignment="1">
      <alignment horizontal="center" vertical="center" wrapText="1"/>
    </xf>
    <xf numFmtId="4" fontId="14" fillId="2" borderId="29" xfId="0" applyNumberFormat="1" applyFont="1" applyFill="1" applyBorder="1" applyAlignment="1">
      <alignment horizontal="center" vertical="center" wrapText="1"/>
    </xf>
    <xf numFmtId="10" fontId="18" fillId="2" borderId="27" xfId="1" applyNumberFormat="1" applyFont="1" applyFill="1" applyBorder="1" applyAlignment="1">
      <alignment horizontal="center" vertical="center" wrapText="1"/>
    </xf>
    <xf numFmtId="4" fontId="14" fillId="2" borderId="28" xfId="0" applyNumberFormat="1" applyFont="1" applyFill="1" applyBorder="1" applyAlignment="1">
      <alignment horizontal="center" vertical="center" wrapText="1"/>
    </xf>
    <xf numFmtId="4" fontId="14" fillId="2" borderId="30" xfId="0" applyNumberFormat="1" applyFont="1" applyFill="1" applyBorder="1" applyAlignment="1">
      <alignment horizontal="center" vertical="center" wrapText="1"/>
    </xf>
    <xf numFmtId="10" fontId="14" fillId="2" borderId="28" xfId="1" applyNumberFormat="1" applyFont="1" applyFill="1" applyBorder="1" applyAlignment="1">
      <alignment horizontal="center" vertical="center" wrapText="1"/>
    </xf>
    <xf numFmtId="3" fontId="14" fillId="2" borderId="25" xfId="0" applyNumberFormat="1" applyFont="1" applyFill="1" applyBorder="1" applyAlignment="1">
      <alignment horizontal="center" vertical="center" wrapText="1"/>
    </xf>
    <xf numFmtId="3" fontId="14" fillId="2" borderId="30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6" fillId="0" borderId="40" xfId="0" applyFont="1" applyFill="1" applyBorder="1" applyAlignment="1">
      <alignment vertical="center" wrapText="1"/>
    </xf>
    <xf numFmtId="0" fontId="16" fillId="0" borderId="41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horizontal="center" vertical="center" wrapText="1"/>
    </xf>
    <xf numFmtId="4" fontId="16" fillId="0" borderId="41" xfId="0" applyNumberFormat="1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center" vertical="center" wrapText="1"/>
    </xf>
    <xf numFmtId="10" fontId="16" fillId="0" borderId="42" xfId="1" applyNumberFormat="1" applyFont="1" applyFill="1" applyBorder="1" applyAlignment="1">
      <alignment horizontal="center" vertical="center" wrapText="1"/>
    </xf>
    <xf numFmtId="4" fontId="15" fillId="0" borderId="44" xfId="0" applyNumberFormat="1" applyFont="1" applyFill="1" applyBorder="1" applyAlignment="1">
      <alignment horizontal="center" vertical="center" wrapText="1"/>
    </xf>
    <xf numFmtId="10" fontId="15" fillId="0" borderId="43" xfId="1" applyNumberFormat="1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vertical="center" wrapText="1"/>
    </xf>
    <xf numFmtId="0" fontId="14" fillId="5" borderId="45" xfId="0" applyFont="1" applyFill="1" applyBorder="1" applyAlignment="1">
      <alignment vertical="center" wrapText="1"/>
    </xf>
    <xf numFmtId="0" fontId="14" fillId="5" borderId="11" xfId="0" applyFont="1" applyFill="1" applyBorder="1" applyAlignment="1">
      <alignment horizontal="center" vertical="center" wrapText="1"/>
    </xf>
    <xf numFmtId="4" fontId="14" fillId="5" borderId="46" xfId="0" applyNumberFormat="1" applyFont="1" applyFill="1" applyBorder="1" applyAlignment="1">
      <alignment horizontal="center" vertical="center" wrapText="1"/>
    </xf>
    <xf numFmtId="4" fontId="19" fillId="5" borderId="47" xfId="0" applyNumberFormat="1" applyFont="1" applyFill="1" applyBorder="1" applyAlignment="1">
      <alignment horizontal="center" vertical="center" wrapText="1"/>
    </xf>
    <xf numFmtId="4" fontId="14" fillId="5" borderId="48" xfId="0" applyNumberFormat="1" applyFont="1" applyFill="1" applyBorder="1" applyAlignment="1">
      <alignment horizontal="center" vertical="center" wrapText="1"/>
    </xf>
    <xf numFmtId="4" fontId="14" fillId="5" borderId="9" xfId="0" applyNumberFormat="1" applyFont="1" applyFill="1" applyBorder="1" applyAlignment="1">
      <alignment horizontal="center" vertical="center" wrapText="1"/>
    </xf>
    <xf numFmtId="10" fontId="18" fillId="5" borderId="46" xfId="1" applyNumberFormat="1" applyFont="1" applyFill="1" applyBorder="1" applyAlignment="1">
      <alignment horizontal="center" vertical="center" wrapText="1"/>
    </xf>
    <xf numFmtId="4" fontId="14" fillId="5" borderId="47" xfId="0" applyNumberFormat="1" applyFont="1" applyFill="1" applyBorder="1" applyAlignment="1">
      <alignment horizontal="center" vertical="center" wrapText="1"/>
    </xf>
    <xf numFmtId="4" fontId="14" fillId="5" borderId="49" xfId="0" applyNumberFormat="1" applyFont="1" applyFill="1" applyBorder="1" applyAlignment="1">
      <alignment horizontal="center" vertical="center" wrapText="1"/>
    </xf>
    <xf numFmtId="10" fontId="14" fillId="5" borderId="47" xfId="1" applyNumberFormat="1" applyFont="1" applyFill="1" applyBorder="1" applyAlignment="1">
      <alignment horizontal="center" vertical="center" wrapText="1"/>
    </xf>
    <xf numFmtId="3" fontId="14" fillId="5" borderId="48" xfId="0" applyNumberFormat="1" applyFont="1" applyFill="1" applyBorder="1" applyAlignment="1">
      <alignment horizontal="center" vertical="center" wrapText="1"/>
    </xf>
    <xf numFmtId="3" fontId="14" fillId="5" borderId="49" xfId="0" applyNumberFormat="1" applyFont="1" applyFill="1" applyBorder="1" applyAlignment="1">
      <alignment horizontal="center" vertical="center" wrapText="1"/>
    </xf>
    <xf numFmtId="4" fontId="16" fillId="5" borderId="0" xfId="0" applyNumberFormat="1" applyFont="1" applyFill="1" applyAlignment="1">
      <alignment vertical="center"/>
    </xf>
    <xf numFmtId="4" fontId="19" fillId="5" borderId="0" xfId="0" applyNumberFormat="1" applyFont="1" applyFill="1" applyAlignment="1">
      <alignment vertical="center"/>
    </xf>
    <xf numFmtId="4" fontId="14" fillId="5" borderId="0" xfId="0" applyNumberFormat="1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6" fillId="0" borderId="12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4" fontId="16" fillId="0" borderId="42" xfId="0" applyNumberFormat="1" applyFont="1" applyFill="1" applyBorder="1" applyAlignment="1">
      <alignment vertical="center"/>
    </xf>
    <xf numFmtId="4" fontId="16" fillId="0" borderId="43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4" fontId="15" fillId="0" borderId="0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10" fontId="17" fillId="0" borderId="50" xfId="1" applyNumberFormat="1" applyFont="1" applyFill="1" applyBorder="1" applyAlignment="1">
      <alignment horizontal="center" vertical="center" wrapText="1"/>
    </xf>
    <xf numFmtId="4" fontId="22" fillId="0" borderId="51" xfId="0" applyNumberFormat="1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10" fontId="15" fillId="0" borderId="4" xfId="1" applyNumberFormat="1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6" borderId="24" xfId="0" applyFont="1" applyFill="1" applyBorder="1" applyAlignment="1">
      <alignment vertical="center" wrapText="1"/>
    </xf>
    <xf numFmtId="0" fontId="14" fillId="6" borderId="25" xfId="0" applyFont="1" applyFill="1" applyBorder="1" applyAlignment="1">
      <alignment horizontal="left" vertical="center" wrapText="1"/>
    </xf>
    <xf numFmtId="0" fontId="14" fillId="6" borderId="25" xfId="0" applyFont="1" applyFill="1" applyBorder="1" applyAlignment="1">
      <alignment horizontal="center" vertical="center" wrapText="1"/>
    </xf>
    <xf numFmtId="4" fontId="14" fillId="6" borderId="25" xfId="0" applyNumberFormat="1" applyFont="1" applyFill="1" applyBorder="1" applyAlignment="1">
      <alignment horizontal="center" vertical="center" wrapText="1"/>
    </xf>
    <xf numFmtId="4" fontId="14" fillId="6" borderId="26" xfId="0" applyNumberFormat="1" applyFont="1" applyFill="1" applyBorder="1" applyAlignment="1">
      <alignment horizontal="center" vertical="center" wrapText="1"/>
    </xf>
    <xf numFmtId="10" fontId="18" fillId="6" borderId="27" xfId="1" applyNumberFormat="1" applyFont="1" applyFill="1" applyBorder="1" applyAlignment="1">
      <alignment horizontal="center" vertical="center" wrapText="1"/>
    </xf>
    <xf numFmtId="4" fontId="20" fillId="6" borderId="28" xfId="0" applyNumberFormat="1" applyFont="1" applyFill="1" applyBorder="1" applyAlignment="1">
      <alignment horizontal="center" vertical="center" wrapText="1"/>
    </xf>
    <xf numFmtId="4" fontId="20" fillId="6" borderId="25" xfId="0" applyNumberFormat="1" applyFont="1" applyFill="1" applyBorder="1" applyAlignment="1">
      <alignment horizontal="center" vertical="center" wrapText="1"/>
    </xf>
    <xf numFmtId="4" fontId="20" fillId="6" borderId="30" xfId="0" applyNumberFormat="1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center" vertical="center" wrapText="1"/>
    </xf>
    <xf numFmtId="4" fontId="14" fillId="6" borderId="0" xfId="0" applyNumberFormat="1" applyFont="1" applyFill="1" applyAlignment="1">
      <alignment vertical="center"/>
    </xf>
    <xf numFmtId="0" fontId="14" fillId="6" borderId="0" xfId="0" applyFont="1" applyFill="1" applyAlignment="1">
      <alignment vertical="center"/>
    </xf>
    <xf numFmtId="0" fontId="17" fillId="0" borderId="3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10" fontId="17" fillId="0" borderId="32" xfId="1" applyNumberFormat="1" applyFont="1" applyFill="1" applyBorder="1" applyAlignment="1">
      <alignment horizontal="center" vertical="center" wrapText="1"/>
    </xf>
    <xf numFmtId="10" fontId="17" fillId="0" borderId="34" xfId="1" applyNumberFormat="1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vertical="center" wrapText="1"/>
    </xf>
    <xf numFmtId="0" fontId="17" fillId="0" borderId="41" xfId="0" applyFont="1" applyFill="1" applyBorder="1" applyAlignment="1">
      <alignment horizontal="center" vertical="center" wrapText="1"/>
    </xf>
    <xf numFmtId="4" fontId="17" fillId="0" borderId="41" xfId="0" applyNumberFormat="1" applyFont="1" applyFill="1" applyBorder="1" applyAlignment="1">
      <alignment horizontal="center" vertical="center" wrapText="1"/>
    </xf>
    <xf numFmtId="10" fontId="17" fillId="0" borderId="42" xfId="1" applyNumberFormat="1" applyFont="1" applyFill="1" applyBorder="1" applyAlignment="1">
      <alignment horizontal="center" vertical="center" wrapText="1"/>
    </xf>
    <xf numFmtId="10" fontId="17" fillId="0" borderId="44" xfId="1" applyNumberFormat="1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10" fontId="17" fillId="0" borderId="32" xfId="1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6" fillId="0" borderId="40" xfId="0" applyFont="1" applyFill="1" applyBorder="1" applyAlignment="1">
      <alignment vertical="center"/>
    </xf>
    <xf numFmtId="0" fontId="17" fillId="0" borderId="41" xfId="0" applyFont="1" applyFill="1" applyBorder="1" applyAlignment="1">
      <alignment horizontal="center" vertical="center"/>
    </xf>
    <xf numFmtId="4" fontId="17" fillId="0" borderId="41" xfId="0" applyNumberFormat="1" applyFont="1" applyFill="1" applyBorder="1" applyAlignment="1">
      <alignment horizontal="center" vertical="center"/>
    </xf>
    <xf numFmtId="4" fontId="16" fillId="0" borderId="41" xfId="0" applyNumberFormat="1" applyFont="1" applyFill="1" applyBorder="1" applyAlignment="1">
      <alignment horizontal="center" vertical="center"/>
    </xf>
    <xf numFmtId="10" fontId="17" fillId="0" borderId="42" xfId="1" applyNumberFormat="1" applyFont="1" applyFill="1" applyBorder="1" applyAlignment="1">
      <alignment horizontal="center" vertical="center"/>
    </xf>
    <xf numFmtId="0" fontId="14" fillId="6" borderId="48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4" fontId="14" fillId="6" borderId="48" xfId="0" applyNumberFormat="1" applyFont="1" applyFill="1" applyBorder="1" applyAlignment="1">
      <alignment horizontal="center" vertical="center" wrapText="1"/>
    </xf>
    <xf numFmtId="4" fontId="14" fillId="6" borderId="11" xfId="0" applyNumberFormat="1" applyFont="1" applyFill="1" applyBorder="1" applyAlignment="1">
      <alignment horizontal="center" vertical="center" wrapText="1"/>
    </xf>
    <xf numFmtId="10" fontId="17" fillId="0" borderId="50" xfId="1" applyNumberFormat="1" applyFont="1" applyFill="1" applyBorder="1" applyAlignment="1">
      <alignment horizontal="center" vertical="center"/>
    </xf>
    <xf numFmtId="4" fontId="14" fillId="0" borderId="0" xfId="0" applyNumberFormat="1" applyFont="1" applyFill="1" applyAlignment="1">
      <alignment horizontal="center" vertical="center"/>
    </xf>
    <xf numFmtId="0" fontId="18" fillId="0" borderId="48" xfId="0" applyFont="1" applyFill="1" applyBorder="1" applyAlignment="1">
      <alignment horizontal="center" vertical="center" wrapText="1"/>
    </xf>
    <xf numFmtId="10" fontId="17" fillId="0" borderId="0" xfId="1" applyNumberFormat="1" applyFont="1" applyFill="1" applyAlignment="1">
      <alignment horizontal="center" vertical="center"/>
    </xf>
    <xf numFmtId="4" fontId="15" fillId="0" borderId="0" xfId="0" applyNumberFormat="1" applyFont="1" applyFill="1" applyAlignment="1">
      <alignment horizontal="center" vertical="center"/>
    </xf>
    <xf numFmtId="4" fontId="16" fillId="0" borderId="0" xfId="0" applyNumberFormat="1" applyFont="1" applyFill="1" applyAlignment="1">
      <alignment horizontal="center" vertical="center"/>
    </xf>
    <xf numFmtId="3" fontId="14" fillId="0" borderId="32" xfId="0" applyNumberFormat="1" applyFont="1" applyFill="1" applyBorder="1" applyAlignment="1">
      <alignment horizontal="center" vertical="center"/>
    </xf>
    <xf numFmtId="4" fontId="20" fillId="0" borderId="33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10" fontId="20" fillId="0" borderId="1" xfId="1" applyNumberFormat="1" applyFont="1" applyFill="1" applyBorder="1" applyAlignment="1">
      <alignment horizontal="center" vertical="center"/>
    </xf>
    <xf numFmtId="10" fontId="15" fillId="0" borderId="1" xfId="1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" fontId="19" fillId="0" borderId="0" xfId="0" applyNumberFormat="1" applyFont="1" applyFill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4" fontId="23" fillId="0" borderId="0" xfId="0" applyNumberFormat="1" applyFont="1" applyFill="1" applyAlignment="1">
      <alignment horizontal="center" vertical="center"/>
    </xf>
    <xf numFmtId="3" fontId="22" fillId="0" borderId="32" xfId="0" applyNumberFormat="1" applyFont="1" applyFill="1" applyBorder="1" applyAlignment="1">
      <alignment horizontal="center" vertical="center"/>
    </xf>
    <xf numFmtId="4" fontId="23" fillId="0" borderId="33" xfId="0" applyNumberFormat="1" applyFont="1" applyFill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center" vertical="center"/>
    </xf>
    <xf numFmtId="3" fontId="22" fillId="0" borderId="1" xfId="0" applyNumberFormat="1" applyFont="1" applyFill="1" applyBorder="1" applyAlignment="1">
      <alignment horizontal="center" vertical="center"/>
    </xf>
    <xf numFmtId="4" fontId="23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3" fontId="14" fillId="0" borderId="50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 vertical="center"/>
    </xf>
    <xf numFmtId="9" fontId="15" fillId="0" borderId="0" xfId="1" applyFont="1" applyFill="1" applyAlignment="1">
      <alignment horizontal="center" vertical="center"/>
    </xf>
    <xf numFmtId="165" fontId="21" fillId="0" borderId="0" xfId="1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8" fillId="0" borderId="3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/>
    </xf>
    <xf numFmtId="10" fontId="15" fillId="0" borderId="32" xfId="1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4" fontId="14" fillId="0" borderId="33" xfId="0" applyNumberFormat="1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0" fontId="14" fillId="0" borderId="50" xfId="1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0" fontId="15" fillId="0" borderId="42" xfId="1" applyNumberFormat="1" applyFont="1" applyFill="1" applyBorder="1" applyAlignment="1">
      <alignment horizontal="center" vertical="center"/>
    </xf>
    <xf numFmtId="4" fontId="14" fillId="0" borderId="0" xfId="0" applyNumberFormat="1" applyFont="1" applyFill="1" applyAlignment="1">
      <alignment horizontal="center"/>
    </xf>
    <xf numFmtId="4" fontId="15" fillId="0" borderId="0" xfId="0" applyNumberFormat="1" applyFont="1" applyFill="1" applyAlignment="1">
      <alignment horizontal="center"/>
    </xf>
    <xf numFmtId="0" fontId="14" fillId="4" borderId="45" xfId="0" applyFont="1" applyFill="1" applyBorder="1" applyAlignment="1">
      <alignment vertical="center" wrapText="1"/>
    </xf>
    <xf numFmtId="0" fontId="14" fillId="4" borderId="48" xfId="0" applyFont="1" applyFill="1" applyBorder="1" applyAlignment="1">
      <alignment vertical="center" wrapText="1"/>
    </xf>
    <xf numFmtId="0" fontId="14" fillId="4" borderId="11" xfId="0" applyFont="1" applyFill="1" applyBorder="1" applyAlignment="1">
      <alignment horizontal="center" vertical="center" wrapText="1"/>
    </xf>
    <xf numFmtId="4" fontId="14" fillId="4" borderId="46" xfId="0" applyNumberFormat="1" applyFont="1" applyFill="1" applyBorder="1" applyAlignment="1">
      <alignment horizontal="center" vertical="center" wrapText="1"/>
    </xf>
    <xf numFmtId="4" fontId="19" fillId="4" borderId="47" xfId="0" applyNumberFormat="1" applyFont="1" applyFill="1" applyBorder="1" applyAlignment="1">
      <alignment horizontal="center" vertical="center" wrapText="1"/>
    </xf>
    <xf numFmtId="4" fontId="14" fillId="4" borderId="48" xfId="0" applyNumberFormat="1" applyFont="1" applyFill="1" applyBorder="1" applyAlignment="1">
      <alignment horizontal="center" vertical="center" wrapText="1"/>
    </xf>
    <xf numFmtId="10" fontId="18" fillId="4" borderId="46" xfId="1" applyNumberFormat="1" applyFont="1" applyFill="1" applyBorder="1" applyAlignment="1">
      <alignment horizontal="center" vertical="center" wrapText="1"/>
    </xf>
    <xf numFmtId="4" fontId="14" fillId="4" borderId="49" xfId="0" applyNumberFormat="1" applyFont="1" applyFill="1" applyBorder="1" applyAlignment="1">
      <alignment horizontal="center" vertical="center" wrapText="1"/>
    </xf>
    <xf numFmtId="10" fontId="14" fillId="4" borderId="47" xfId="1" applyNumberFormat="1" applyFont="1" applyFill="1" applyBorder="1" applyAlignment="1">
      <alignment horizontal="center" vertical="center" wrapText="1"/>
    </xf>
    <xf numFmtId="0" fontId="14" fillId="0" borderId="53" xfId="0" applyFont="1" applyFill="1" applyBorder="1" applyAlignment="1">
      <alignment vertical="center" wrapText="1"/>
    </xf>
    <xf numFmtId="0" fontId="14" fillId="0" borderId="54" xfId="0" applyFont="1" applyFill="1" applyBorder="1" applyAlignment="1">
      <alignment vertical="center" wrapText="1"/>
    </xf>
    <xf numFmtId="0" fontId="14" fillId="0" borderId="55" xfId="0" applyFont="1" applyFill="1" applyBorder="1" applyAlignment="1">
      <alignment horizontal="center" vertical="center" wrapText="1"/>
    </xf>
    <xf numFmtId="4" fontId="14" fillId="0" borderId="52" xfId="0" applyNumberFormat="1" applyFont="1" applyFill="1" applyBorder="1" applyAlignment="1">
      <alignment horizontal="center" vertical="center" wrapText="1"/>
    </xf>
    <xf numFmtId="4" fontId="19" fillId="0" borderId="56" xfId="0" applyNumberFormat="1" applyFont="1" applyFill="1" applyBorder="1" applyAlignment="1">
      <alignment horizontal="center" vertical="center" wrapText="1"/>
    </xf>
    <xf numFmtId="4" fontId="14" fillId="0" borderId="54" xfId="0" applyNumberFormat="1" applyFont="1" applyFill="1" applyBorder="1" applyAlignment="1">
      <alignment horizontal="center" vertical="center" wrapText="1"/>
    </xf>
    <xf numFmtId="4" fontId="14" fillId="0" borderId="55" xfId="0" applyNumberFormat="1" applyFont="1" applyFill="1" applyBorder="1" applyAlignment="1">
      <alignment horizontal="center" vertical="center" wrapText="1"/>
    </xf>
    <xf numFmtId="10" fontId="18" fillId="0" borderId="52" xfId="1" applyNumberFormat="1" applyFont="1" applyFill="1" applyBorder="1" applyAlignment="1">
      <alignment horizontal="center" vertical="center" wrapText="1"/>
    </xf>
    <xf numFmtId="4" fontId="14" fillId="0" borderId="56" xfId="0" applyNumberFormat="1" applyFont="1" applyFill="1" applyBorder="1" applyAlignment="1">
      <alignment horizontal="center" vertical="center" wrapText="1"/>
    </xf>
    <xf numFmtId="4" fontId="14" fillId="0" borderId="57" xfId="0" applyNumberFormat="1" applyFont="1" applyFill="1" applyBorder="1" applyAlignment="1">
      <alignment horizontal="center" vertical="center" wrapText="1"/>
    </xf>
    <xf numFmtId="10" fontId="14" fillId="0" borderId="56" xfId="1" applyNumberFormat="1" applyFont="1" applyFill="1" applyBorder="1" applyAlignment="1">
      <alignment horizontal="center" vertical="center" wrapText="1"/>
    </xf>
    <xf numFmtId="3" fontId="14" fillId="0" borderId="54" xfId="0" applyNumberFormat="1" applyFont="1" applyFill="1" applyBorder="1" applyAlignment="1">
      <alignment horizontal="center" vertical="center" wrapText="1"/>
    </xf>
    <xf numFmtId="3" fontId="14" fillId="0" borderId="57" xfId="0" applyNumberFormat="1" applyFont="1" applyFill="1" applyBorder="1" applyAlignment="1">
      <alignment horizontal="center" vertical="center" wrapText="1"/>
    </xf>
    <xf numFmtId="4" fontId="19" fillId="7" borderId="33" xfId="0" applyNumberFormat="1" applyFont="1" applyFill="1" applyBorder="1" applyAlignment="1">
      <alignment horizontal="center" vertical="center" wrapText="1"/>
    </xf>
    <xf numFmtId="4" fontId="16" fillId="7" borderId="12" xfId="0" applyNumberFormat="1" applyFont="1" applyFill="1" applyBorder="1" applyAlignment="1">
      <alignment horizontal="center" vertical="center" wrapText="1"/>
    </xf>
    <xf numFmtId="4" fontId="15" fillId="7" borderId="1" xfId="0" applyNumberFormat="1" applyFont="1" applyFill="1" applyBorder="1" applyAlignment="1">
      <alignment horizontal="center" vertical="center"/>
    </xf>
    <xf numFmtId="4" fontId="19" fillId="7" borderId="38" xfId="0" applyNumberFormat="1" applyFont="1" applyFill="1" applyBorder="1" applyAlignment="1">
      <alignment horizontal="center" vertical="center" wrapText="1"/>
    </xf>
    <xf numFmtId="4" fontId="16" fillId="7" borderId="13" xfId="0" applyNumberFormat="1" applyFont="1" applyFill="1" applyBorder="1" applyAlignment="1">
      <alignment horizontal="center" vertical="center" wrapText="1"/>
    </xf>
    <xf numFmtId="4" fontId="19" fillId="7" borderId="43" xfId="0" applyNumberFormat="1" applyFont="1" applyFill="1" applyBorder="1" applyAlignment="1">
      <alignment horizontal="center" vertical="center" wrapText="1"/>
    </xf>
    <xf numFmtId="4" fontId="17" fillId="7" borderId="7" xfId="0" applyNumberFormat="1" applyFont="1" applyFill="1" applyBorder="1" applyAlignment="1">
      <alignment horizontal="center" vertical="center" wrapText="1"/>
    </xf>
    <xf numFmtId="4" fontId="17" fillId="7" borderId="14" xfId="0" applyNumberFormat="1" applyFont="1" applyFill="1" applyBorder="1" applyAlignment="1">
      <alignment horizontal="center" vertical="center" wrapText="1"/>
    </xf>
    <xf numFmtId="4" fontId="17" fillId="7" borderId="7" xfId="0" applyNumberFormat="1" applyFont="1" applyFill="1" applyBorder="1" applyAlignment="1">
      <alignment horizontal="center" vertical="center"/>
    </xf>
    <xf numFmtId="4" fontId="17" fillId="7" borderId="14" xfId="0" applyNumberFormat="1" applyFont="1" applyFill="1" applyBorder="1" applyAlignment="1">
      <alignment horizontal="center" vertical="center"/>
    </xf>
    <xf numFmtId="3" fontId="16" fillId="7" borderId="34" xfId="0" applyNumberFormat="1" applyFont="1" applyFill="1" applyBorder="1" applyAlignment="1">
      <alignment horizontal="center" vertical="center" wrapText="1"/>
    </xf>
    <xf numFmtId="3" fontId="16" fillId="7" borderId="1" xfId="0" applyNumberFormat="1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vertical="center" wrapText="1"/>
    </xf>
    <xf numFmtId="3" fontId="15" fillId="7" borderId="1" xfId="0" applyNumberFormat="1" applyFont="1" applyFill="1" applyBorder="1" applyAlignment="1">
      <alignment horizontal="center" vertical="center" wrapText="1"/>
    </xf>
    <xf numFmtId="3" fontId="16" fillId="7" borderId="39" xfId="0" applyNumberFormat="1" applyFont="1" applyFill="1" applyBorder="1" applyAlignment="1">
      <alignment horizontal="center" vertical="center" wrapText="1"/>
    </xf>
    <xf numFmtId="3" fontId="16" fillId="7" borderId="41" xfId="0" applyNumberFormat="1" applyFont="1" applyFill="1" applyBorder="1" applyAlignment="1">
      <alignment horizontal="center" vertical="center" wrapText="1"/>
    </xf>
    <xf numFmtId="3" fontId="16" fillId="7" borderId="44" xfId="0" applyNumberFormat="1" applyFont="1" applyFill="1" applyBorder="1" applyAlignment="1">
      <alignment horizontal="center" vertical="center" wrapText="1"/>
    </xf>
    <xf numFmtId="3" fontId="16" fillId="7" borderId="36" xfId="0" applyNumberFormat="1" applyFont="1" applyFill="1" applyBorder="1" applyAlignment="1">
      <alignment horizontal="center" vertical="center" wrapText="1"/>
    </xf>
    <xf numFmtId="4" fontId="14" fillId="7" borderId="47" xfId="0" applyNumberFormat="1" applyFont="1" applyFill="1" applyBorder="1" applyAlignment="1">
      <alignment horizontal="center" vertical="center" wrapText="1"/>
    </xf>
    <xf numFmtId="4" fontId="14" fillId="7" borderId="33" xfId="0" applyNumberFormat="1" applyFont="1" applyFill="1" applyBorder="1" applyAlignment="1">
      <alignment horizontal="center" vertical="center" wrapText="1"/>
    </xf>
    <xf numFmtId="3" fontId="14" fillId="7" borderId="48" xfId="0" applyNumberFormat="1" applyFont="1" applyFill="1" applyBorder="1" applyAlignment="1">
      <alignment horizontal="center" vertical="center" wrapText="1"/>
    </xf>
    <xf numFmtId="3" fontId="14" fillId="7" borderId="49" xfId="0" applyNumberFormat="1" applyFont="1" applyFill="1" applyBorder="1" applyAlignment="1">
      <alignment horizontal="center" vertical="center" wrapText="1"/>
    </xf>
    <xf numFmtId="3" fontId="14" fillId="7" borderId="1" xfId="0" applyNumberFormat="1" applyFont="1" applyFill="1" applyBorder="1" applyAlignment="1">
      <alignment horizontal="center" vertical="center" wrapText="1"/>
    </xf>
    <xf numFmtId="3" fontId="14" fillId="7" borderId="34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10" fontId="16" fillId="8" borderId="42" xfId="1" applyNumberFormat="1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4" fontId="14" fillId="7" borderId="1" xfId="0" applyNumberFormat="1" applyFont="1" applyFill="1" applyBorder="1" applyAlignment="1">
      <alignment horizontal="center" vertical="center" wrapText="1"/>
    </xf>
    <xf numFmtId="4" fontId="14" fillId="7" borderId="1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0" fontId="17" fillId="0" borderId="0" xfId="1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" fontId="15" fillId="0" borderId="0" xfId="0" applyNumberFormat="1" applyFont="1" applyFill="1" applyBorder="1"/>
    <xf numFmtId="0" fontId="14" fillId="0" borderId="0" xfId="0" applyFont="1" applyFill="1" applyBorder="1"/>
    <xf numFmtId="10" fontId="17" fillId="0" borderId="0" xfId="1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vertical="center"/>
    </xf>
    <xf numFmtId="4" fontId="19" fillId="0" borderId="0" xfId="0" applyNumberFormat="1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vertical="center" wrapText="1"/>
    </xf>
    <xf numFmtId="10" fontId="15" fillId="0" borderId="27" xfId="1" applyNumberFormat="1" applyFont="1" applyFill="1" applyBorder="1" applyAlignment="1">
      <alignment horizontal="center" vertical="center"/>
    </xf>
    <xf numFmtId="4" fontId="14" fillId="0" borderId="28" xfId="0" applyNumberFormat="1" applyFont="1" applyFill="1" applyBorder="1" applyAlignment="1">
      <alignment horizontal="center" vertical="center"/>
    </xf>
    <xf numFmtId="4" fontId="14" fillId="0" borderId="25" xfId="0" applyNumberFormat="1" applyFont="1" applyFill="1" applyBorder="1" applyAlignment="1">
      <alignment horizontal="center" vertical="center" wrapText="1"/>
    </xf>
    <xf numFmtId="4" fontId="14" fillId="0" borderId="30" xfId="0" applyNumberFormat="1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vertical="center" wrapText="1"/>
    </xf>
    <xf numFmtId="4" fontId="15" fillId="0" borderId="34" xfId="0" applyNumberFormat="1" applyFont="1" applyFill="1" applyBorder="1" applyAlignment="1">
      <alignment horizontal="center" vertical="center"/>
    </xf>
    <xf numFmtId="0" fontId="16" fillId="8" borderId="13" xfId="0" applyFont="1" applyFill="1" applyBorder="1" applyAlignment="1">
      <alignment horizontal="center" vertical="center"/>
    </xf>
    <xf numFmtId="4" fontId="19" fillId="8" borderId="43" xfId="0" applyNumberFormat="1" applyFont="1" applyFill="1" applyBorder="1" applyAlignment="1">
      <alignment horizontal="center" vertical="center"/>
    </xf>
    <xf numFmtId="4" fontId="16" fillId="8" borderId="41" xfId="0" applyNumberFormat="1" applyFont="1" applyFill="1" applyBorder="1" applyAlignment="1">
      <alignment horizontal="center" vertical="center"/>
    </xf>
    <xf numFmtId="4" fontId="16" fillId="8" borderId="44" xfId="0" applyNumberFormat="1" applyFont="1" applyFill="1" applyBorder="1" applyAlignment="1">
      <alignment horizontal="center" vertical="center"/>
    </xf>
    <xf numFmtId="4" fontId="15" fillId="0" borderId="58" xfId="0" applyNumberFormat="1" applyFont="1" applyFill="1" applyBorder="1" applyAlignment="1">
      <alignment horizontal="center" vertical="center"/>
    </xf>
    <xf numFmtId="10" fontId="17" fillId="0" borderId="59" xfId="1" applyNumberFormat="1" applyFont="1" applyFill="1" applyBorder="1" applyAlignment="1">
      <alignment horizontal="center" vertical="center"/>
    </xf>
    <xf numFmtId="9" fontId="15" fillId="0" borderId="60" xfId="1" applyFont="1" applyFill="1" applyBorder="1" applyAlignment="1">
      <alignment horizontal="center" vertical="center"/>
    </xf>
    <xf numFmtId="4" fontId="21" fillId="0" borderId="10" xfId="0" applyNumberFormat="1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vertical="center" wrapText="1"/>
    </xf>
    <xf numFmtId="4" fontId="14" fillId="7" borderId="34" xfId="0" applyNumberFormat="1" applyFont="1" applyFill="1" applyBorder="1" applyAlignment="1">
      <alignment horizontal="center" vertical="center" wrapText="1"/>
    </xf>
    <xf numFmtId="4" fontId="15" fillId="7" borderId="34" xfId="0" applyNumberFormat="1" applyFont="1" applyFill="1" applyBorder="1" applyAlignment="1">
      <alignment horizontal="center" vertical="center"/>
    </xf>
    <xf numFmtId="4" fontId="14" fillId="7" borderId="34" xfId="0" applyNumberFormat="1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vertical="center" wrapText="1"/>
    </xf>
    <xf numFmtId="4" fontId="14" fillId="0" borderId="43" xfId="0" applyNumberFormat="1" applyFont="1" applyFill="1" applyBorder="1" applyAlignment="1">
      <alignment horizontal="center" vertical="center"/>
    </xf>
    <xf numFmtId="4" fontId="15" fillId="0" borderId="41" xfId="0" applyNumberFormat="1" applyFont="1" applyFill="1" applyBorder="1" applyAlignment="1">
      <alignment horizontal="center" vertical="center"/>
    </xf>
    <xf numFmtId="4" fontId="15" fillId="0" borderId="44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/>
    </xf>
    <xf numFmtId="4" fontId="19" fillId="7" borderId="34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0" fontId="0" fillId="7" borderId="1" xfId="0" applyFill="1" applyBorder="1" applyAlignment="1">
      <alignment horizontal="center" wrapText="1"/>
    </xf>
    <xf numFmtId="9" fontId="0" fillId="0" borderId="1" xfId="1" applyFont="1" applyBorder="1" applyAlignment="1">
      <alignment horizontal="center" wrapText="1"/>
    </xf>
    <xf numFmtId="49" fontId="13" fillId="0" borderId="17" xfId="0" applyNumberFormat="1" applyFont="1" applyFill="1" applyBorder="1" applyAlignment="1">
      <alignment horizontal="center" vertical="top"/>
    </xf>
    <xf numFmtId="49" fontId="13" fillId="0" borderId="17" xfId="0" applyNumberFormat="1" applyFont="1" applyFill="1" applyBorder="1" applyAlignment="1">
      <alignment horizontal="left" vertical="top" wrapText="1" indent="4"/>
    </xf>
    <xf numFmtId="164" fontId="13" fillId="0" borderId="17" xfId="0" applyNumberFormat="1" applyFont="1" applyFill="1" applyBorder="1" applyAlignment="1">
      <alignment horizontal="right" vertical="top"/>
    </xf>
    <xf numFmtId="10" fontId="12" fillId="0" borderId="17" xfId="1" applyNumberFormat="1" applyFont="1" applyFill="1" applyBorder="1" applyAlignment="1">
      <alignment horizontal="right" vertical="center"/>
    </xf>
    <xf numFmtId="49" fontId="13" fillId="0" borderId="17" xfId="0" applyNumberFormat="1" applyFont="1" applyFill="1" applyBorder="1" applyAlignment="1">
      <alignment horizontal="left" vertical="top" wrapText="1"/>
    </xf>
    <xf numFmtId="0" fontId="0" fillId="0" borderId="0" xfId="0" applyFill="1"/>
    <xf numFmtId="49" fontId="11" fillId="0" borderId="17" xfId="0" applyNumberFormat="1" applyFont="1" applyFill="1" applyBorder="1" applyAlignment="1">
      <alignment horizontal="center" vertical="top"/>
    </xf>
    <xf numFmtId="49" fontId="11" fillId="0" borderId="17" xfId="0" applyNumberFormat="1" applyFont="1" applyFill="1" applyBorder="1" applyAlignment="1">
      <alignment horizontal="left" vertical="top" wrapText="1" indent="5"/>
    </xf>
    <xf numFmtId="164" fontId="11" fillId="0" borderId="17" xfId="0" applyNumberFormat="1" applyFont="1" applyFill="1" applyBorder="1" applyAlignment="1">
      <alignment horizontal="right" vertical="center"/>
    </xf>
    <xf numFmtId="164" fontId="11" fillId="0" borderId="17" xfId="0" applyNumberFormat="1" applyFont="1" applyFill="1" applyBorder="1" applyAlignment="1">
      <alignment horizontal="right" vertical="top"/>
    </xf>
    <xf numFmtId="49" fontId="11" fillId="0" borderId="17" xfId="0" applyNumberFormat="1" applyFont="1" applyFill="1" applyBorder="1" applyAlignment="1">
      <alignment horizontal="left" vertical="top" wrapText="1"/>
    </xf>
    <xf numFmtId="49" fontId="11" fillId="0" borderId="17" xfId="0" applyNumberFormat="1" applyFont="1" applyFill="1" applyBorder="1" applyAlignment="1">
      <alignment horizontal="left" vertical="top" wrapText="1" indent="4"/>
    </xf>
    <xf numFmtId="49" fontId="11" fillId="0" borderId="17" xfId="0" applyNumberFormat="1" applyFont="1" applyFill="1" applyBorder="1" applyAlignment="1">
      <alignment horizontal="left" vertical="top" wrapText="1" indent="3"/>
    </xf>
    <xf numFmtId="49" fontId="13" fillId="0" borderId="17" xfId="0" applyNumberFormat="1" applyFont="1" applyFill="1" applyBorder="1" applyAlignment="1">
      <alignment horizontal="left" vertical="top" wrapText="1" indent="3"/>
    </xf>
    <xf numFmtId="49" fontId="11" fillId="0" borderId="17" xfId="0" applyNumberFormat="1" applyFont="1" applyFill="1" applyBorder="1" applyAlignment="1">
      <alignment horizontal="left" vertical="top" wrapText="1" indent="2"/>
    </xf>
    <xf numFmtId="49" fontId="11" fillId="0" borderId="17" xfId="0" applyNumberFormat="1" applyFont="1" applyFill="1" applyBorder="1" applyAlignment="1">
      <alignment horizontal="left" vertical="top" wrapText="1" indent="1"/>
    </xf>
    <xf numFmtId="49" fontId="13" fillId="0" borderId="17" xfId="0" applyNumberFormat="1" applyFont="1" applyFill="1" applyBorder="1" applyAlignment="1">
      <alignment horizontal="left" vertical="top" wrapText="1" indent="1"/>
    </xf>
    <xf numFmtId="49" fontId="13" fillId="0" borderId="17" xfId="0" applyNumberFormat="1" applyFont="1" applyFill="1" applyBorder="1" applyAlignment="1">
      <alignment horizontal="left" vertical="top" wrapText="1" indent="2"/>
    </xf>
    <xf numFmtId="0" fontId="2" fillId="0" borderId="0" xfId="0" applyFont="1" applyFill="1"/>
    <xf numFmtId="164" fontId="13" fillId="0" borderId="17" xfId="0" applyNumberFormat="1" applyFont="1" applyFill="1" applyBorder="1" applyAlignment="1">
      <alignment horizontal="right" vertical="center"/>
    </xf>
    <xf numFmtId="0" fontId="15" fillId="6" borderId="0" xfId="0" applyFont="1" applyFill="1" applyAlignment="1">
      <alignment horizontal="center" vertical="center"/>
    </xf>
    <xf numFmtId="4" fontId="0" fillId="7" borderId="0" xfId="0" applyNumberFormat="1" applyFont="1" applyFill="1"/>
    <xf numFmtId="4" fontId="1" fillId="0" borderId="0" xfId="0" applyNumberFormat="1" applyFont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9" fontId="0" fillId="7" borderId="1" xfId="0" applyNumberFormat="1" applyFill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0" xfId="0" applyFill="1"/>
    <xf numFmtId="3" fontId="0" fillId="8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0" fillId="7" borderId="0" xfId="0" applyFont="1" applyFill="1" applyAlignment="1">
      <alignment horizont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" fontId="15" fillId="0" borderId="0" xfId="0" applyNumberFormat="1" applyFont="1" applyFill="1" applyAlignment="1">
      <alignment horizontal="center" vertical="center"/>
    </xf>
    <xf numFmtId="10" fontId="17" fillId="0" borderId="26" xfId="1" applyNumberFormat="1" applyFont="1" applyFill="1" applyBorder="1" applyAlignment="1">
      <alignment horizontal="center" vertical="center"/>
    </xf>
    <xf numFmtId="10" fontId="17" fillId="0" borderId="28" xfId="1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/>
    </xf>
    <xf numFmtId="4" fontId="28" fillId="0" borderId="7" xfId="0" applyNumberFormat="1" applyFont="1" applyFill="1" applyBorder="1" applyAlignment="1">
      <alignment horizontal="center" vertical="center"/>
    </xf>
    <xf numFmtId="4" fontId="28" fillId="0" borderId="8" xfId="0" applyNumberFormat="1" applyFont="1" applyFill="1" applyBorder="1" applyAlignment="1">
      <alignment horizontal="center" vertical="center"/>
    </xf>
    <xf numFmtId="4" fontId="28" fillId="0" borderId="33" xfId="0" applyNumberFormat="1" applyFont="1" applyFill="1" applyBorder="1" applyAlignment="1">
      <alignment horizontal="center" vertical="center"/>
    </xf>
    <xf numFmtId="4" fontId="28" fillId="0" borderId="26" xfId="0" applyNumberFormat="1" applyFont="1" applyFill="1" applyBorder="1" applyAlignment="1">
      <alignment horizontal="center" vertical="center"/>
    </xf>
    <xf numFmtId="4" fontId="28" fillId="0" borderId="61" xfId="0" applyNumberFormat="1" applyFont="1" applyFill="1" applyBorder="1" applyAlignment="1">
      <alignment horizontal="center" vertical="center"/>
    </xf>
    <xf numFmtId="4" fontId="28" fillId="0" borderId="6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1</xdr:col>
          <xdr:colOff>381000</xdr:colOff>
          <xdr:row>31</xdr:row>
          <xdr:rowOff>66675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1</xdr:col>
          <xdr:colOff>1733550</xdr:colOff>
          <xdr:row>36</xdr:row>
          <xdr:rowOff>28575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1</xdr:col>
          <xdr:colOff>1733550</xdr:colOff>
          <xdr:row>36</xdr:row>
          <xdr:rowOff>28575</xdr:rowOff>
        </xdr:to>
        <xdr:sp macro="" textlink="">
          <xdr:nvSpPr>
            <xdr:cNvPr id="4099" name="Control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C36"/>
  <sheetViews>
    <sheetView view="pageBreakPreview" zoomScaleNormal="100" zoomScaleSheetLayoutView="100" workbookViewId="0">
      <selection activeCell="B6" sqref="B6"/>
    </sheetView>
  </sheetViews>
  <sheetFormatPr defaultRowHeight="12.75" x14ac:dyDescent="0.2"/>
  <cols>
    <col min="1" max="1" width="46.83203125" customWidth="1"/>
    <col min="2" max="2" width="26.1640625" customWidth="1"/>
    <col min="3" max="3" width="30.83203125" customWidth="1"/>
  </cols>
  <sheetData>
    <row r="11" spans="1:3" x14ac:dyDescent="0.2">
      <c r="A11" s="408" t="s">
        <v>0</v>
      </c>
      <c r="B11" s="408"/>
      <c r="C11" s="408"/>
    </row>
    <row r="12" spans="1:3" x14ac:dyDescent="0.2">
      <c r="A12" s="408" t="s">
        <v>1</v>
      </c>
      <c r="B12" s="408"/>
      <c r="C12" s="408"/>
    </row>
    <row r="13" spans="1:3" x14ac:dyDescent="0.2">
      <c r="A13" s="408" t="s">
        <v>2</v>
      </c>
      <c r="B13" s="408"/>
      <c r="C13" s="408"/>
    </row>
    <row r="14" spans="1:3" x14ac:dyDescent="0.2">
      <c r="A14" s="408" t="s">
        <v>718</v>
      </c>
      <c r="B14" s="408"/>
      <c r="C14" s="408"/>
    </row>
    <row r="15" spans="1:3" x14ac:dyDescent="0.2">
      <c r="C15" s="4" t="s">
        <v>3</v>
      </c>
    </row>
    <row r="16" spans="1:3" x14ac:dyDescent="0.2">
      <c r="B16" s="4" t="s">
        <v>4</v>
      </c>
      <c r="C16" s="2"/>
    </row>
    <row r="17" spans="1:3" x14ac:dyDescent="0.2">
      <c r="B17" s="4" t="s">
        <v>5</v>
      </c>
      <c r="C17" s="392">
        <v>43466</v>
      </c>
    </row>
    <row r="18" spans="1:3" x14ac:dyDescent="0.2">
      <c r="B18" s="4" t="s">
        <v>6</v>
      </c>
      <c r="C18" s="2">
        <v>51570839</v>
      </c>
    </row>
    <row r="20" spans="1:3" ht="15.75" x14ac:dyDescent="0.25">
      <c r="A20" s="409" t="s">
        <v>745</v>
      </c>
      <c r="B20" s="409"/>
      <c r="C20" s="409"/>
    </row>
    <row r="21" spans="1:3" x14ac:dyDescent="0.2">
      <c r="A21" s="410" t="s">
        <v>165</v>
      </c>
      <c r="B21" s="410"/>
      <c r="C21" s="410"/>
    </row>
    <row r="23" spans="1:3" ht="25.5" x14ac:dyDescent="0.2">
      <c r="A23" s="5" t="s">
        <v>7</v>
      </c>
      <c r="B23" s="407">
        <v>6165033136</v>
      </c>
      <c r="C23" s="407"/>
    </row>
    <row r="24" spans="1:3" ht="25.5" x14ac:dyDescent="0.2">
      <c r="A24" s="5" t="s">
        <v>8</v>
      </c>
      <c r="B24" s="407">
        <v>614302001</v>
      </c>
      <c r="C24" s="407"/>
    </row>
    <row r="25" spans="1:3" ht="27" customHeight="1" x14ac:dyDescent="0.2">
      <c r="A25" s="5" t="s">
        <v>9</v>
      </c>
      <c r="B25" s="6" t="s">
        <v>10</v>
      </c>
      <c r="C25" s="6">
        <v>384</v>
      </c>
    </row>
    <row r="26" spans="1:3" ht="25.5" x14ac:dyDescent="0.2">
      <c r="A26" s="5" t="s">
        <v>11</v>
      </c>
      <c r="B26" s="405" t="s">
        <v>746</v>
      </c>
      <c r="C26" s="406"/>
    </row>
    <row r="27" spans="1:3" ht="25.5" x14ac:dyDescent="0.2">
      <c r="A27" s="5" t="s">
        <v>12</v>
      </c>
      <c r="B27" s="407" t="s">
        <v>747</v>
      </c>
      <c r="C27" s="407"/>
    </row>
    <row r="28" spans="1:3" x14ac:dyDescent="0.2">
      <c r="A28" s="3"/>
    </row>
    <row r="33" spans="1:3" x14ac:dyDescent="0.2">
      <c r="A33" t="s">
        <v>163</v>
      </c>
      <c r="C33" t="s">
        <v>748</v>
      </c>
    </row>
    <row r="36" spans="1:3" x14ac:dyDescent="0.2">
      <c r="A36" t="s">
        <v>164</v>
      </c>
    </row>
  </sheetData>
  <mergeCells count="10">
    <mergeCell ref="B26:C26"/>
    <mergeCell ref="B23:C23"/>
    <mergeCell ref="B24:C24"/>
    <mergeCell ref="B27:C27"/>
    <mergeCell ref="A11:C11"/>
    <mergeCell ref="A12:C12"/>
    <mergeCell ref="A13:C13"/>
    <mergeCell ref="A14:C14"/>
    <mergeCell ref="A20:C20"/>
    <mergeCell ref="A21:C21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view="pageBreakPreview" zoomScaleNormal="100" zoomScaleSheetLayoutView="100" workbookViewId="0">
      <selection activeCell="E1" sqref="E1"/>
    </sheetView>
  </sheetViews>
  <sheetFormatPr defaultRowHeight="12.75" x14ac:dyDescent="0.2"/>
  <cols>
    <col min="2" max="2" width="39.1640625" customWidth="1"/>
    <col min="3" max="3" width="26.1640625" customWidth="1"/>
    <col min="4" max="4" width="22.83203125" style="1" customWidth="1"/>
    <col min="5" max="6" width="20.5" style="1" customWidth="1"/>
    <col min="7" max="9" width="16.6640625" style="1" customWidth="1"/>
    <col min="10" max="11" width="20.5" style="1" customWidth="1"/>
  </cols>
  <sheetData>
    <row r="1" spans="1:11" x14ac:dyDescent="0.2">
      <c r="A1" s="9" t="s">
        <v>120</v>
      </c>
      <c r="E1" s="1" t="s">
        <v>182</v>
      </c>
    </row>
    <row r="2" spans="1:11" ht="25.5" x14ac:dyDescent="0.2">
      <c r="A2" s="11" t="s">
        <v>37</v>
      </c>
      <c r="B2" s="11" t="s">
        <v>110</v>
      </c>
      <c r="C2" s="11" t="s">
        <v>111</v>
      </c>
      <c r="D2" s="11" t="s">
        <v>112</v>
      </c>
      <c r="E2" s="11" t="s">
        <v>113</v>
      </c>
      <c r="F2" s="11" t="s">
        <v>114</v>
      </c>
      <c r="G2" s="11" t="s">
        <v>115</v>
      </c>
      <c r="H2" s="11" t="s">
        <v>116</v>
      </c>
      <c r="I2" s="11" t="s">
        <v>117</v>
      </c>
      <c r="J2" s="11" t="s">
        <v>118</v>
      </c>
      <c r="K2" s="11" t="s">
        <v>119</v>
      </c>
    </row>
    <row r="3" spans="1:11" x14ac:dyDescent="0.2">
      <c r="A3" s="11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">
      <c r="A4" s="12">
        <v>1</v>
      </c>
      <c r="B4" s="12"/>
      <c r="C4" s="12"/>
      <c r="D4" s="13"/>
      <c r="E4" s="13"/>
      <c r="F4" s="13"/>
      <c r="G4" s="13"/>
      <c r="H4" s="13"/>
      <c r="I4" s="13"/>
      <c r="J4" s="16"/>
      <c r="K4" s="16"/>
    </row>
    <row r="5" spans="1:11" x14ac:dyDescent="0.2">
      <c r="A5" s="12">
        <v>2</v>
      </c>
      <c r="B5" s="12"/>
      <c r="C5" s="12"/>
      <c r="D5" s="17"/>
      <c r="E5" s="18"/>
      <c r="F5" s="13"/>
      <c r="G5" s="13"/>
      <c r="H5" s="13"/>
      <c r="I5" s="13"/>
      <c r="J5" s="16"/>
      <c r="K5" s="16"/>
    </row>
    <row r="6" spans="1:11" x14ac:dyDescent="0.2">
      <c r="A6" s="12">
        <v>3</v>
      </c>
      <c r="B6" s="12"/>
      <c r="C6" s="12"/>
      <c r="D6" s="17"/>
      <c r="E6" s="17"/>
      <c r="F6" s="13"/>
      <c r="G6" s="13"/>
      <c r="H6" s="13"/>
      <c r="I6" s="13"/>
      <c r="J6" s="16"/>
      <c r="K6" s="16"/>
    </row>
    <row r="7" spans="1:11" x14ac:dyDescent="0.2">
      <c r="A7" s="12">
        <v>4</v>
      </c>
      <c r="B7" s="12"/>
      <c r="C7" s="12"/>
      <c r="D7" s="13"/>
      <c r="E7" s="13"/>
      <c r="F7" s="13"/>
      <c r="G7" s="13"/>
      <c r="H7" s="13"/>
      <c r="I7" s="13"/>
      <c r="J7" s="16"/>
      <c r="K7" s="16"/>
    </row>
    <row r="8" spans="1:11" x14ac:dyDescent="0.2">
      <c r="A8" s="12">
        <v>5</v>
      </c>
      <c r="B8" s="12"/>
      <c r="C8" s="12"/>
      <c r="D8" s="17"/>
      <c r="E8" s="17"/>
      <c r="F8" s="13"/>
      <c r="G8" s="13"/>
      <c r="H8" s="13"/>
      <c r="I8" s="13"/>
      <c r="J8" s="16"/>
      <c r="K8" s="16"/>
    </row>
    <row r="9" spans="1:11" x14ac:dyDescent="0.2">
      <c r="A9" s="12">
        <v>6</v>
      </c>
      <c r="B9" s="12"/>
      <c r="C9" s="12"/>
      <c r="D9" s="17"/>
      <c r="E9" s="17"/>
      <c r="F9" s="13"/>
      <c r="G9" s="13"/>
      <c r="H9" s="13"/>
      <c r="I9" s="13"/>
      <c r="J9" s="16"/>
      <c r="K9" s="16"/>
    </row>
    <row r="10" spans="1:11" x14ac:dyDescent="0.2">
      <c r="A10" s="12">
        <v>7</v>
      </c>
      <c r="B10" s="12"/>
      <c r="C10" s="12"/>
      <c r="D10" s="17"/>
      <c r="E10" s="17"/>
      <c r="F10" s="13"/>
      <c r="G10" s="13"/>
      <c r="H10" s="13"/>
      <c r="I10" s="13"/>
      <c r="J10" s="16"/>
      <c r="K10" s="16"/>
    </row>
    <row r="11" spans="1:11" x14ac:dyDescent="0.2">
      <c r="A11" s="12">
        <v>8</v>
      </c>
      <c r="B11" s="12"/>
      <c r="C11" s="12"/>
      <c r="D11" s="17"/>
      <c r="E11" s="13"/>
      <c r="F11" s="13"/>
      <c r="G11" s="13"/>
      <c r="H11" s="13"/>
      <c r="I11" s="13"/>
      <c r="J11" s="16"/>
      <c r="K11" s="16"/>
    </row>
  </sheetData>
  <pageMargins left="0.31496062992125984" right="0.31496062992125984" top="0.35433070866141736" bottom="0.35433070866141736" header="0.31496062992125984" footer="0.31496062992125984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view="pageBreakPreview" zoomScaleNormal="100" zoomScaleSheetLayoutView="100" workbookViewId="0">
      <selection activeCell="C6" sqref="C6"/>
    </sheetView>
  </sheetViews>
  <sheetFormatPr defaultRowHeight="12.75" x14ac:dyDescent="0.2"/>
  <cols>
    <col min="2" max="2" width="38.33203125" customWidth="1"/>
    <col min="3" max="4" width="15.33203125" customWidth="1"/>
  </cols>
  <sheetData>
    <row r="1" spans="1:9" x14ac:dyDescent="0.2">
      <c r="A1" s="9" t="s">
        <v>121</v>
      </c>
      <c r="E1" s="1"/>
      <c r="F1" s="1"/>
      <c r="G1" s="1"/>
      <c r="H1" s="1"/>
      <c r="I1" s="1"/>
    </row>
    <row r="2" spans="1:9" ht="25.5" x14ac:dyDescent="0.2">
      <c r="A2" s="11" t="s">
        <v>37</v>
      </c>
      <c r="B2" s="11" t="s">
        <v>36</v>
      </c>
      <c r="C2" s="11" t="s">
        <v>122</v>
      </c>
      <c r="D2" s="11" t="s">
        <v>94</v>
      </c>
      <c r="E2" s="1"/>
      <c r="F2" s="1" t="s">
        <v>182</v>
      </c>
      <c r="G2" s="1"/>
      <c r="H2" s="1"/>
      <c r="I2" s="1"/>
    </row>
    <row r="3" spans="1:9" x14ac:dyDescent="0.2">
      <c r="A3" s="11">
        <v>1</v>
      </c>
      <c r="B3" s="11"/>
      <c r="C3" s="11"/>
      <c r="D3" s="11"/>
      <c r="E3" s="1"/>
      <c r="F3" s="1"/>
      <c r="G3" s="1"/>
      <c r="H3" s="1"/>
      <c r="I3" s="1"/>
    </row>
    <row r="4" spans="1:9" ht="25.5" x14ac:dyDescent="0.2">
      <c r="A4" s="13">
        <v>1</v>
      </c>
      <c r="B4" s="13" t="s">
        <v>123</v>
      </c>
      <c r="C4" s="13">
        <v>0</v>
      </c>
      <c r="D4" s="13">
        <v>0</v>
      </c>
      <c r="E4" s="1"/>
      <c r="F4" s="1"/>
      <c r="G4" s="1"/>
      <c r="H4" s="1"/>
      <c r="I4" s="1"/>
    </row>
    <row r="5" spans="1:9" ht="51" x14ac:dyDescent="0.2">
      <c r="A5" s="13">
        <v>2</v>
      </c>
      <c r="B5" s="13" t="s">
        <v>124</v>
      </c>
      <c r="C5" s="13">
        <v>0</v>
      </c>
      <c r="D5" s="13">
        <v>0</v>
      </c>
      <c r="E5" s="1"/>
      <c r="F5" s="1"/>
      <c r="G5" s="1"/>
      <c r="H5" s="1"/>
      <c r="I5" s="1"/>
    </row>
    <row r="6" spans="1:9" ht="25.5" x14ac:dyDescent="0.2">
      <c r="A6" s="13">
        <v>3</v>
      </c>
      <c r="B6" s="13" t="s">
        <v>125</v>
      </c>
      <c r="C6" s="13">
        <v>0</v>
      </c>
      <c r="D6" s="13">
        <v>0</v>
      </c>
      <c r="E6" s="1"/>
      <c r="F6" s="1"/>
      <c r="G6" s="1"/>
      <c r="H6" s="1"/>
      <c r="I6" s="1"/>
    </row>
    <row r="7" spans="1:9" ht="89.25" x14ac:dyDescent="0.2">
      <c r="A7" s="13">
        <v>4</v>
      </c>
      <c r="B7" s="13" t="s">
        <v>126</v>
      </c>
      <c r="C7" s="19">
        <v>0</v>
      </c>
      <c r="D7" s="19">
        <v>0</v>
      </c>
      <c r="E7" s="1"/>
      <c r="F7" s="1"/>
      <c r="G7" s="1"/>
      <c r="H7" s="1"/>
      <c r="I7" s="1"/>
    </row>
  </sheetData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view="pageBreakPreview" topLeftCell="A19" zoomScaleNormal="100" zoomScaleSheetLayoutView="100" workbookViewId="0">
      <selection activeCell="D48" sqref="D48"/>
    </sheetView>
  </sheetViews>
  <sheetFormatPr defaultRowHeight="12.75" x14ac:dyDescent="0.2"/>
  <cols>
    <col min="2" max="2" width="63.5" customWidth="1"/>
    <col min="3" max="4" width="20.5" customWidth="1"/>
  </cols>
  <sheetData>
    <row r="1" spans="1:4" x14ac:dyDescent="0.2">
      <c r="A1" s="9" t="s">
        <v>162</v>
      </c>
    </row>
    <row r="3" spans="1:4" ht="25.5" x14ac:dyDescent="0.2">
      <c r="A3" s="11" t="s">
        <v>14</v>
      </c>
      <c r="B3" s="11" t="s">
        <v>36</v>
      </c>
      <c r="C3" s="11" t="s">
        <v>129</v>
      </c>
      <c r="D3" s="11" t="s">
        <v>130</v>
      </c>
    </row>
    <row r="4" spans="1:4" x14ac:dyDescent="0.2">
      <c r="A4" s="11">
        <v>1</v>
      </c>
      <c r="B4" s="11"/>
      <c r="C4" s="11"/>
      <c r="D4" s="11"/>
    </row>
    <row r="5" spans="1:4" ht="38.25" x14ac:dyDescent="0.2">
      <c r="A5" s="12" t="s">
        <v>63</v>
      </c>
      <c r="B5" s="12" t="s">
        <v>131</v>
      </c>
      <c r="C5" s="12"/>
      <c r="D5" s="12"/>
    </row>
    <row r="6" spans="1:4" ht="51" x14ac:dyDescent="0.2">
      <c r="A6" s="12" t="s">
        <v>69</v>
      </c>
      <c r="B6" s="12" t="s">
        <v>132</v>
      </c>
      <c r="C6" s="12"/>
      <c r="D6" s="12"/>
    </row>
    <row r="7" spans="1:4" ht="51" x14ac:dyDescent="0.2">
      <c r="A7" s="12" t="s">
        <v>78</v>
      </c>
      <c r="B7" s="12" t="s">
        <v>133</v>
      </c>
      <c r="C7" s="12"/>
      <c r="D7" s="12"/>
    </row>
    <row r="8" spans="1:4" ht="38.25" x14ac:dyDescent="0.2">
      <c r="A8" s="12" t="s">
        <v>134</v>
      </c>
      <c r="B8" s="12" t="s">
        <v>135</v>
      </c>
      <c r="C8" s="12"/>
      <c r="D8" s="12"/>
    </row>
    <row r="9" spans="1:4" ht="51" x14ac:dyDescent="0.2">
      <c r="A9" s="12" t="s">
        <v>136</v>
      </c>
      <c r="B9" s="12" t="s">
        <v>137</v>
      </c>
      <c r="C9" s="12"/>
      <c r="D9" s="12"/>
    </row>
    <row r="10" spans="1:4" ht="51" x14ac:dyDescent="0.2">
      <c r="A10" s="12" t="s">
        <v>138</v>
      </c>
      <c r="B10" s="12" t="s">
        <v>139</v>
      </c>
      <c r="C10" s="12"/>
      <c r="D10" s="12"/>
    </row>
    <row r="11" spans="1:4" ht="38.25" x14ac:dyDescent="0.2">
      <c r="A11" s="12" t="s">
        <v>140</v>
      </c>
      <c r="B11" s="12" t="s">
        <v>141</v>
      </c>
      <c r="C11" s="12"/>
      <c r="D11" s="12"/>
    </row>
    <row r="12" spans="1:4" ht="51" x14ac:dyDescent="0.2">
      <c r="A12" s="12" t="s">
        <v>142</v>
      </c>
      <c r="B12" s="12" t="s">
        <v>143</v>
      </c>
      <c r="C12" s="12"/>
      <c r="D12" s="12"/>
    </row>
    <row r="13" spans="1:4" ht="51" x14ac:dyDescent="0.2">
      <c r="A13" s="12" t="s">
        <v>144</v>
      </c>
      <c r="B13" s="12" t="s">
        <v>145</v>
      </c>
      <c r="C13" s="12"/>
      <c r="D13" s="12"/>
    </row>
    <row r="14" spans="1:4" ht="38.25" x14ac:dyDescent="0.2">
      <c r="A14" s="12" t="s">
        <v>146</v>
      </c>
      <c r="B14" s="12" t="s">
        <v>147</v>
      </c>
      <c r="C14" s="12"/>
      <c r="D14" s="12"/>
    </row>
    <row r="15" spans="1:4" ht="38.25" x14ac:dyDescent="0.2">
      <c r="A15" s="12" t="s">
        <v>148</v>
      </c>
      <c r="B15" s="12" t="s">
        <v>149</v>
      </c>
      <c r="C15" s="12"/>
      <c r="D15" s="12"/>
    </row>
    <row r="16" spans="1:4" ht="38.25" x14ac:dyDescent="0.2">
      <c r="A16" s="12" t="s">
        <v>150</v>
      </c>
      <c r="B16" s="12" t="s">
        <v>151</v>
      </c>
      <c r="C16" s="12"/>
      <c r="D16" s="12"/>
    </row>
    <row r="17" spans="1:4" ht="38.25" x14ac:dyDescent="0.2">
      <c r="A17" s="12" t="s">
        <v>152</v>
      </c>
      <c r="B17" s="12" t="s">
        <v>153</v>
      </c>
      <c r="C17" s="12"/>
      <c r="D17" s="12"/>
    </row>
    <row r="18" spans="1:4" ht="38.25" x14ac:dyDescent="0.2">
      <c r="A18" s="12" t="s">
        <v>154</v>
      </c>
      <c r="B18" s="12" t="s">
        <v>155</v>
      </c>
      <c r="C18" s="12"/>
      <c r="D18" s="12"/>
    </row>
    <row r="19" spans="1:4" ht="51" x14ac:dyDescent="0.2">
      <c r="A19" s="12" t="s">
        <v>156</v>
      </c>
      <c r="B19" s="12" t="s">
        <v>157</v>
      </c>
      <c r="C19" s="12"/>
      <c r="D19" s="12"/>
    </row>
    <row r="20" spans="1:4" ht="51" x14ac:dyDescent="0.2">
      <c r="A20" s="12" t="s">
        <v>158</v>
      </c>
      <c r="B20" s="12" t="s">
        <v>159</v>
      </c>
      <c r="C20" s="12"/>
      <c r="D20" s="12"/>
    </row>
    <row r="21" spans="1:4" ht="51" x14ac:dyDescent="0.2">
      <c r="A21" s="12" t="s">
        <v>160</v>
      </c>
      <c r="B21" s="12" t="s">
        <v>161</v>
      </c>
      <c r="C21" s="12"/>
      <c r="D21" s="12"/>
    </row>
    <row r="22" spans="1:4" x14ac:dyDescent="0.2">
      <c r="A22" s="8"/>
    </row>
    <row r="23" spans="1:4" x14ac:dyDescent="0.2">
      <c r="A23" s="7"/>
    </row>
  </sheetData>
  <pageMargins left="0.51181102362204722" right="0.31496062992125984" top="0.35433070866141736" bottom="0.35433070866141736" header="0.31496062992125984" footer="0.31496062992125984"/>
  <pageSetup paperSize="9" scale="9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view="pageBreakPreview" zoomScaleNormal="100" zoomScaleSheetLayoutView="100" workbookViewId="0">
      <selection activeCell="B3" sqref="B3"/>
    </sheetView>
  </sheetViews>
  <sheetFormatPr defaultRowHeight="15.75" x14ac:dyDescent="0.25"/>
  <cols>
    <col min="1" max="1" width="11.33203125" style="26" customWidth="1"/>
    <col min="2" max="2" width="101.83203125" style="26" customWidth="1"/>
    <col min="3" max="4" width="20.83203125" style="26" customWidth="1"/>
    <col min="5" max="16384" width="9.33203125" style="26"/>
  </cols>
  <sheetData>
    <row r="1" spans="1:4" s="24" customFormat="1" ht="25.5" x14ac:dyDescent="0.2">
      <c r="A1" s="30" t="s">
        <v>721</v>
      </c>
      <c r="B1" s="23" t="s">
        <v>296</v>
      </c>
      <c r="C1" s="391" t="s">
        <v>297</v>
      </c>
      <c r="D1" s="391" t="s">
        <v>298</v>
      </c>
    </row>
    <row r="2" spans="1:4" ht="31.5" x14ac:dyDescent="0.25">
      <c r="A2" s="25"/>
      <c r="B2" s="25" t="s">
        <v>722</v>
      </c>
      <c r="C2" s="402">
        <v>629.62</v>
      </c>
      <c r="D2" s="402">
        <v>629.62</v>
      </c>
    </row>
    <row r="3" spans="1:4" ht="31.5" x14ac:dyDescent="0.25">
      <c r="A3" s="25" t="s">
        <v>65</v>
      </c>
      <c r="B3" s="25" t="s">
        <v>723</v>
      </c>
      <c r="C3" s="402">
        <v>345.47</v>
      </c>
      <c r="D3" s="402">
        <v>320.79000000000002</v>
      </c>
    </row>
    <row r="4" spans="1:4" ht="31.5" x14ac:dyDescent="0.25">
      <c r="A4" s="25" t="s">
        <v>69</v>
      </c>
      <c r="B4" s="25" t="s">
        <v>724</v>
      </c>
      <c r="C4" s="402"/>
      <c r="D4" s="402"/>
    </row>
    <row r="5" spans="1:4" ht="31.5" x14ac:dyDescent="0.25">
      <c r="A5" s="25" t="s">
        <v>71</v>
      </c>
      <c r="B5" s="25" t="s">
        <v>725</v>
      </c>
      <c r="C5" s="402"/>
      <c r="D5" s="402"/>
    </row>
    <row r="6" spans="1:4" ht="47.25" x14ac:dyDescent="0.25">
      <c r="A6" s="25" t="s">
        <v>78</v>
      </c>
      <c r="B6" s="25" t="s">
        <v>726</v>
      </c>
      <c r="C6" s="402"/>
      <c r="D6" s="402"/>
    </row>
    <row r="7" spans="1:4" ht="47.25" x14ac:dyDescent="0.25">
      <c r="A7" s="25" t="s">
        <v>80</v>
      </c>
      <c r="B7" s="25" t="s">
        <v>727</v>
      </c>
      <c r="C7" s="402"/>
      <c r="D7" s="402"/>
    </row>
    <row r="8" spans="1:4" ht="31.5" x14ac:dyDescent="0.25">
      <c r="A8" s="25" t="s">
        <v>134</v>
      </c>
      <c r="B8" s="25" t="s">
        <v>728</v>
      </c>
      <c r="C8" s="402">
        <v>28439.37</v>
      </c>
      <c r="D8" s="402">
        <v>29305.8</v>
      </c>
    </row>
    <row r="9" spans="1:4" ht="31.5" x14ac:dyDescent="0.25">
      <c r="A9" s="25" t="s">
        <v>287</v>
      </c>
      <c r="B9" s="25" t="s">
        <v>729</v>
      </c>
      <c r="C9" s="402">
        <v>380.8</v>
      </c>
      <c r="D9" s="402">
        <v>375.85</v>
      </c>
    </row>
    <row r="10" spans="1:4" ht="31.5" x14ac:dyDescent="0.25">
      <c r="A10" s="25" t="s">
        <v>136</v>
      </c>
      <c r="B10" s="25" t="s">
        <v>730</v>
      </c>
      <c r="C10" s="402"/>
      <c r="D10" s="402"/>
    </row>
    <row r="11" spans="1:4" ht="31.5" x14ac:dyDescent="0.25">
      <c r="A11" s="25" t="s">
        <v>288</v>
      </c>
      <c r="B11" s="25" t="s">
        <v>731</v>
      </c>
      <c r="C11" s="402"/>
      <c r="D11" s="402"/>
    </row>
    <row r="12" spans="1:4" ht="47.25" x14ac:dyDescent="0.25">
      <c r="A12" s="25" t="s">
        <v>138</v>
      </c>
      <c r="B12" s="25" t="s">
        <v>732</v>
      </c>
      <c r="C12" s="402"/>
      <c r="D12" s="402"/>
    </row>
    <row r="13" spans="1:4" ht="47.25" x14ac:dyDescent="0.25">
      <c r="A13" s="25" t="s">
        <v>289</v>
      </c>
      <c r="B13" s="25" t="s">
        <v>733</v>
      </c>
      <c r="C13" s="402"/>
      <c r="D13" s="402"/>
    </row>
    <row r="14" spans="1:4" ht="31.5" x14ac:dyDescent="0.25">
      <c r="A14" s="25" t="s">
        <v>140</v>
      </c>
      <c r="B14" s="25" t="s">
        <v>734</v>
      </c>
      <c r="C14" s="402">
        <v>2320</v>
      </c>
      <c r="D14" s="402">
        <v>2320</v>
      </c>
    </row>
    <row r="15" spans="1:4" ht="31.5" x14ac:dyDescent="0.25">
      <c r="A15" s="25" t="s">
        <v>290</v>
      </c>
      <c r="B15" s="25" t="s">
        <v>735</v>
      </c>
      <c r="C15" s="402">
        <v>0</v>
      </c>
      <c r="D15" s="402">
        <v>0</v>
      </c>
    </row>
    <row r="16" spans="1:4" ht="47.25" x14ac:dyDescent="0.25">
      <c r="A16" s="25" t="s">
        <v>142</v>
      </c>
      <c r="B16" s="25" t="s">
        <v>736</v>
      </c>
      <c r="C16" s="402"/>
      <c r="D16" s="402"/>
    </row>
    <row r="17" spans="1:4" ht="47.25" x14ac:dyDescent="0.25">
      <c r="A17" s="25" t="s">
        <v>291</v>
      </c>
      <c r="B17" s="25" t="s">
        <v>737</v>
      </c>
      <c r="C17" s="402"/>
      <c r="D17" s="402"/>
    </row>
    <row r="18" spans="1:4" ht="47.25" x14ac:dyDescent="0.25">
      <c r="A18" s="25" t="s">
        <v>144</v>
      </c>
      <c r="B18" s="25" t="s">
        <v>738</v>
      </c>
      <c r="C18" s="402"/>
      <c r="D18" s="402"/>
    </row>
    <row r="19" spans="1:4" ht="47.25" x14ac:dyDescent="0.25">
      <c r="A19" s="25" t="s">
        <v>292</v>
      </c>
      <c r="B19" s="25" t="s">
        <v>739</v>
      </c>
      <c r="C19" s="402"/>
      <c r="D19" s="402"/>
    </row>
    <row r="20" spans="1:4" ht="31.5" x14ac:dyDescent="0.25">
      <c r="A20" s="25" t="s">
        <v>146</v>
      </c>
      <c r="B20" s="25" t="s">
        <v>293</v>
      </c>
      <c r="C20" s="402">
        <v>73.400000000000006</v>
      </c>
      <c r="D20" s="402">
        <v>73.400000000000006</v>
      </c>
    </row>
    <row r="21" spans="1:4" ht="31.5" x14ac:dyDescent="0.25">
      <c r="A21" s="25" t="s">
        <v>148</v>
      </c>
      <c r="B21" s="25" t="s">
        <v>149</v>
      </c>
      <c r="C21" s="402"/>
      <c r="D21" s="402"/>
    </row>
    <row r="22" spans="1:4" ht="47.25" x14ac:dyDescent="0.25">
      <c r="A22" s="25" t="s">
        <v>150</v>
      </c>
      <c r="B22" s="25" t="s">
        <v>151</v>
      </c>
      <c r="C22" s="402"/>
      <c r="D22" s="402"/>
    </row>
    <row r="23" spans="1:4" ht="31.5" x14ac:dyDescent="0.25">
      <c r="A23" s="25" t="s">
        <v>152</v>
      </c>
      <c r="B23" s="25" t="s">
        <v>153</v>
      </c>
      <c r="C23" s="402">
        <v>5974</v>
      </c>
      <c r="D23" s="402">
        <v>13153.1</v>
      </c>
    </row>
    <row r="24" spans="1:4" ht="31.5" x14ac:dyDescent="0.25">
      <c r="A24" s="25" t="s">
        <v>154</v>
      </c>
      <c r="B24" s="25" t="s">
        <v>155</v>
      </c>
      <c r="C24" s="402">
        <v>1</v>
      </c>
      <c r="D24" s="402">
        <v>12</v>
      </c>
    </row>
    <row r="25" spans="1:4" ht="47.25" x14ac:dyDescent="0.25">
      <c r="A25" s="25" t="s">
        <v>156</v>
      </c>
      <c r="B25" s="25" t="s">
        <v>740</v>
      </c>
      <c r="C25" s="402"/>
      <c r="D25" s="402"/>
    </row>
    <row r="26" spans="1:4" ht="47.25" x14ac:dyDescent="0.25">
      <c r="A26" s="25" t="s">
        <v>294</v>
      </c>
      <c r="B26" s="25" t="s">
        <v>741</v>
      </c>
      <c r="C26" s="402"/>
      <c r="D26" s="402"/>
    </row>
    <row r="27" spans="1:4" ht="47.25" x14ac:dyDescent="0.25">
      <c r="A27" s="25" t="s">
        <v>158</v>
      </c>
      <c r="B27" s="25" t="s">
        <v>742</v>
      </c>
      <c r="C27" s="402"/>
      <c r="D27" s="402"/>
    </row>
    <row r="28" spans="1:4" ht="47.25" x14ac:dyDescent="0.25">
      <c r="A28" s="25" t="s">
        <v>295</v>
      </c>
      <c r="B28" s="25" t="s">
        <v>743</v>
      </c>
      <c r="C28" s="402"/>
      <c r="D28" s="402"/>
    </row>
    <row r="29" spans="1:4" ht="47.25" x14ac:dyDescent="0.25">
      <c r="A29" s="25" t="s">
        <v>160</v>
      </c>
      <c r="B29" s="25" t="s">
        <v>744</v>
      </c>
      <c r="C29" s="402"/>
      <c r="D29" s="402"/>
    </row>
    <row r="31" spans="1:4" x14ac:dyDescent="0.25">
      <c r="B31" s="27" t="s">
        <v>305</v>
      </c>
      <c r="C31" s="29" t="s">
        <v>299</v>
      </c>
      <c r="D31" s="29" t="s">
        <v>300</v>
      </c>
    </row>
    <row r="32" spans="1:4" x14ac:dyDescent="0.25">
      <c r="B32" s="27" t="s">
        <v>50</v>
      </c>
      <c r="C32" s="389"/>
      <c r="D32" s="389"/>
    </row>
    <row r="33" spans="2:4" x14ac:dyDescent="0.25">
      <c r="B33" s="27" t="s">
        <v>301</v>
      </c>
      <c r="C33" s="389"/>
      <c r="D33" s="389"/>
    </row>
    <row r="34" spans="2:4" x14ac:dyDescent="0.25">
      <c r="B34" s="27" t="s">
        <v>302</v>
      </c>
      <c r="C34" s="389"/>
      <c r="D34" s="389"/>
    </row>
    <row r="35" spans="2:4" x14ac:dyDescent="0.25">
      <c r="B35" s="27" t="s">
        <v>303</v>
      </c>
      <c r="C35" s="389">
        <v>10924738.33</v>
      </c>
      <c r="D35" s="389">
        <v>8723085.8000000007</v>
      </c>
    </row>
    <row r="36" spans="2:4" s="21" customFormat="1" x14ac:dyDescent="0.25">
      <c r="B36" s="28" t="s">
        <v>304</v>
      </c>
      <c r="C36" s="390">
        <f>SUM(C32:C35)</f>
        <v>10924738.33</v>
      </c>
      <c r="D36" s="390">
        <f>SUM(D32:D35)</f>
        <v>8723085.8000000007</v>
      </c>
    </row>
  </sheetData>
  <pageMargins left="0.51181102362204722" right="0.51181102362204722" top="0.35433070866141736" bottom="0.15748031496062992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view="pageBreakPreview" zoomScaleNormal="100" zoomScaleSheetLayoutView="100" workbookViewId="0">
      <selection activeCell="B12" sqref="B12"/>
    </sheetView>
  </sheetViews>
  <sheetFormatPr defaultRowHeight="12.75" x14ac:dyDescent="0.2"/>
  <cols>
    <col min="1" max="1" width="9.83203125" customWidth="1"/>
    <col min="2" max="2" width="79.1640625" customWidth="1"/>
    <col min="3" max="9" width="20.6640625" customWidth="1"/>
  </cols>
  <sheetData>
    <row r="1" spans="1:2" ht="15.75" x14ac:dyDescent="0.25">
      <c r="A1" s="21" t="s">
        <v>128</v>
      </c>
    </row>
    <row r="2" spans="1:2" x14ac:dyDescent="0.2">
      <c r="A2" s="9" t="s">
        <v>13</v>
      </c>
    </row>
    <row r="3" spans="1:2" x14ac:dyDescent="0.2">
      <c r="A3" s="11" t="s">
        <v>14</v>
      </c>
      <c r="B3" s="11" t="s">
        <v>15</v>
      </c>
    </row>
    <row r="4" spans="1:2" x14ac:dyDescent="0.2">
      <c r="A4" s="11">
        <v>1</v>
      </c>
      <c r="B4" s="11"/>
    </row>
    <row r="5" spans="1:2" x14ac:dyDescent="0.2">
      <c r="A5" s="393">
        <v>1</v>
      </c>
      <c r="B5" s="394" t="s">
        <v>749</v>
      </c>
    </row>
    <row r="6" spans="1:2" x14ac:dyDescent="0.2">
      <c r="A6" s="393">
        <v>2</v>
      </c>
      <c r="B6" s="395" t="s">
        <v>750</v>
      </c>
    </row>
    <row r="7" spans="1:2" x14ac:dyDescent="0.2">
      <c r="A7" s="393">
        <v>3</v>
      </c>
      <c r="B7" s="395" t="s">
        <v>751</v>
      </c>
    </row>
    <row r="8" spans="1:2" x14ac:dyDescent="0.2">
      <c r="A8" s="365"/>
      <c r="B8" s="365"/>
    </row>
    <row r="9" spans="1:2" x14ac:dyDescent="0.2">
      <c r="A9" s="365"/>
      <c r="B9" s="365"/>
    </row>
    <row r="10" spans="1:2" x14ac:dyDescent="0.2">
      <c r="A10" s="365"/>
      <c r="B10" s="365"/>
    </row>
    <row r="11" spans="1:2" x14ac:dyDescent="0.2">
      <c r="A11" s="365"/>
      <c r="B11" s="365"/>
    </row>
    <row r="12" spans="1:2" x14ac:dyDescent="0.2">
      <c r="A12" s="365"/>
      <c r="B12" s="365"/>
    </row>
    <row r="13" spans="1:2" ht="17.25" customHeight="1" x14ac:dyDescent="0.2">
      <c r="A13" s="365"/>
      <c r="B13" s="365"/>
    </row>
    <row r="14" spans="1:2" x14ac:dyDescent="0.2">
      <c r="A14" s="365"/>
      <c r="B14" s="365"/>
    </row>
    <row r="15" spans="1:2" x14ac:dyDescent="0.2">
      <c r="A15" s="365"/>
      <c r="B15" s="365"/>
    </row>
    <row r="16" spans="1:2" x14ac:dyDescent="0.2">
      <c r="A16" s="8"/>
    </row>
    <row r="17" spans="1:2" x14ac:dyDescent="0.2">
      <c r="A17" s="9" t="s">
        <v>16</v>
      </c>
    </row>
    <row r="18" spans="1:2" x14ac:dyDescent="0.2">
      <c r="A18" s="11" t="s">
        <v>14</v>
      </c>
      <c r="B18" s="11" t="s">
        <v>15</v>
      </c>
    </row>
    <row r="19" spans="1:2" x14ac:dyDescent="0.2">
      <c r="A19" s="11">
        <v>1</v>
      </c>
      <c r="B19" s="11"/>
    </row>
    <row r="20" spans="1:2" x14ac:dyDescent="0.2">
      <c r="A20" s="365"/>
      <c r="B20" s="365"/>
    </row>
    <row r="21" spans="1:2" x14ac:dyDescent="0.2">
      <c r="A21" s="365"/>
      <c r="B21" s="365"/>
    </row>
    <row r="22" spans="1:2" x14ac:dyDescent="0.2">
      <c r="A22" s="365"/>
      <c r="B22" s="365"/>
    </row>
    <row r="23" spans="1:2" x14ac:dyDescent="0.2">
      <c r="A23" s="365"/>
      <c r="B23" s="365"/>
    </row>
    <row r="24" spans="1:2" x14ac:dyDescent="0.2">
      <c r="A24" s="365"/>
      <c r="B24" s="365"/>
    </row>
    <row r="25" spans="1:2" x14ac:dyDescent="0.2">
      <c r="A25" s="365"/>
      <c r="B25" s="365"/>
    </row>
    <row r="26" spans="1:2" x14ac:dyDescent="0.2">
      <c r="A26" s="365"/>
      <c r="B26" s="365"/>
    </row>
    <row r="27" spans="1:2" x14ac:dyDescent="0.2">
      <c r="A27" s="365"/>
      <c r="B27" s="365"/>
    </row>
    <row r="28" spans="1:2" x14ac:dyDescent="0.2">
      <c r="A28" s="365"/>
      <c r="B28" s="365"/>
    </row>
    <row r="29" spans="1:2" x14ac:dyDescent="0.2">
      <c r="A29" s="8"/>
    </row>
    <row r="30" spans="1:2" x14ac:dyDescent="0.2">
      <c r="A30" s="8"/>
    </row>
    <row r="55" spans="1:4" ht="17.25" customHeight="1" x14ac:dyDescent="0.2">
      <c r="A55" s="8"/>
      <c r="C55" s="1"/>
      <c r="D55" s="1"/>
    </row>
    <row r="56" spans="1:4" x14ac:dyDescent="0.2">
      <c r="C56" s="1"/>
      <c r="D56" s="1"/>
    </row>
    <row r="57" spans="1:4" x14ac:dyDescent="0.2">
      <c r="C57" s="1"/>
      <c r="D57" s="1"/>
    </row>
    <row r="58" spans="1:4" x14ac:dyDescent="0.2">
      <c r="C58" s="1"/>
      <c r="D58" s="1"/>
    </row>
    <row r="59" spans="1:4" x14ac:dyDescent="0.2">
      <c r="C59" s="1"/>
      <c r="D59" s="1"/>
    </row>
    <row r="60" spans="1:4" x14ac:dyDescent="0.2">
      <c r="C60" s="1"/>
      <c r="D60" s="1"/>
    </row>
    <row r="61" spans="1:4" x14ac:dyDescent="0.2">
      <c r="C61" s="1"/>
      <c r="D61" s="1"/>
    </row>
    <row r="62" spans="1:4" x14ac:dyDescent="0.2">
      <c r="C62" s="1"/>
      <c r="D62" s="1"/>
    </row>
    <row r="63" spans="1:4" x14ac:dyDescent="0.2">
      <c r="C63" s="1"/>
      <c r="D63" s="1"/>
    </row>
    <row r="64" spans="1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</sheetData>
  <pageMargins left="0.31496062992125984" right="0.31496062992125984" top="0.55118110236220474" bottom="0.35433070866141736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view="pageBreakPreview" zoomScaleNormal="100" zoomScaleSheetLayoutView="100" workbookViewId="0">
      <selection activeCell="B10" sqref="B10"/>
    </sheetView>
  </sheetViews>
  <sheetFormatPr defaultRowHeight="12.75" x14ac:dyDescent="0.2"/>
  <cols>
    <col min="2" max="2" width="55.83203125" customWidth="1"/>
    <col min="3" max="3" width="31.6640625" customWidth="1"/>
    <col min="4" max="4" width="23.33203125" customWidth="1"/>
    <col min="5" max="5" width="16" customWidth="1"/>
  </cols>
  <sheetData>
    <row r="1" spans="1:5" x14ac:dyDescent="0.2">
      <c r="A1" s="9" t="s">
        <v>17</v>
      </c>
    </row>
    <row r="2" spans="1:5" ht="51" x14ac:dyDescent="0.2">
      <c r="A2" s="11" t="s">
        <v>14</v>
      </c>
      <c r="B2" s="11" t="s">
        <v>18</v>
      </c>
      <c r="C2" s="11" t="s">
        <v>19</v>
      </c>
      <c r="D2" s="11" t="s">
        <v>20</v>
      </c>
    </row>
    <row r="3" spans="1:5" x14ac:dyDescent="0.2">
      <c r="A3" s="11">
        <v>1</v>
      </c>
      <c r="B3" s="11"/>
      <c r="C3" s="11"/>
      <c r="D3" s="11"/>
    </row>
    <row r="4" spans="1:5" ht="25.5" x14ac:dyDescent="0.2">
      <c r="A4" s="12">
        <v>1</v>
      </c>
      <c r="B4" s="12" t="s">
        <v>21</v>
      </c>
      <c r="C4" s="13" t="s">
        <v>22</v>
      </c>
      <c r="D4" s="13" t="s">
        <v>23</v>
      </c>
      <c r="E4" s="1"/>
    </row>
    <row r="5" spans="1:5" ht="25.5" x14ac:dyDescent="0.2">
      <c r="A5" s="12">
        <v>2</v>
      </c>
      <c r="B5" s="12" t="s">
        <v>24</v>
      </c>
      <c r="C5" s="13" t="s">
        <v>22</v>
      </c>
      <c r="D5" s="13" t="s">
        <v>23</v>
      </c>
      <c r="E5" s="1"/>
    </row>
    <row r="6" spans="1:5" ht="25.5" x14ac:dyDescent="0.2">
      <c r="A6" s="12">
        <v>3</v>
      </c>
      <c r="B6" s="12" t="s">
        <v>25</v>
      </c>
      <c r="C6" s="13" t="s">
        <v>22</v>
      </c>
      <c r="D6" s="13" t="s">
        <v>23</v>
      </c>
      <c r="E6" s="1"/>
    </row>
    <row r="7" spans="1:5" ht="41.25" customHeight="1" x14ac:dyDescent="0.2">
      <c r="A7" s="12">
        <v>4</v>
      </c>
      <c r="B7" s="12" t="s">
        <v>26</v>
      </c>
      <c r="C7" s="13" t="s">
        <v>27</v>
      </c>
      <c r="D7" s="13" t="s">
        <v>28</v>
      </c>
      <c r="E7" s="1"/>
    </row>
    <row r="8" spans="1:5" ht="38.25" x14ac:dyDescent="0.2">
      <c r="A8" s="12">
        <v>5</v>
      </c>
      <c r="B8" s="12" t="s">
        <v>29</v>
      </c>
      <c r="C8" s="13" t="s">
        <v>22</v>
      </c>
      <c r="D8" s="13" t="s">
        <v>23</v>
      </c>
      <c r="E8" s="1"/>
    </row>
    <row r="9" spans="1:5" x14ac:dyDescent="0.2">
      <c r="A9" s="8"/>
      <c r="C9" s="1"/>
      <c r="D9" s="1"/>
      <c r="E9" s="1"/>
    </row>
    <row r="10" spans="1:5" x14ac:dyDescent="0.2">
      <c r="A10" s="9" t="s">
        <v>30</v>
      </c>
      <c r="C10" s="1"/>
      <c r="D10" s="1"/>
      <c r="E10" s="1"/>
    </row>
    <row r="11" spans="1:5" x14ac:dyDescent="0.2">
      <c r="A11" s="11" t="s">
        <v>14</v>
      </c>
      <c r="B11" s="11" t="s">
        <v>31</v>
      </c>
      <c r="C11" s="11" t="s">
        <v>32</v>
      </c>
      <c r="D11" s="11" t="s">
        <v>33</v>
      </c>
      <c r="E11" s="11" t="s">
        <v>34</v>
      </c>
    </row>
    <row r="12" spans="1:5" x14ac:dyDescent="0.2">
      <c r="A12" s="11">
        <v>1</v>
      </c>
      <c r="B12" s="11"/>
      <c r="C12" s="11"/>
      <c r="D12" s="11"/>
      <c r="E12" s="11"/>
    </row>
    <row r="13" spans="1:5" ht="21" customHeight="1" x14ac:dyDescent="0.2">
      <c r="A13" s="12">
        <v>1</v>
      </c>
      <c r="B13" s="31" t="s">
        <v>752</v>
      </c>
      <c r="C13" s="13" t="s">
        <v>753</v>
      </c>
      <c r="D13" s="16">
        <v>41473</v>
      </c>
      <c r="E13" s="16" t="s">
        <v>754</v>
      </c>
    </row>
    <row r="14" spans="1:5" ht="25.5" x14ac:dyDescent="0.2">
      <c r="A14" s="12">
        <v>2</v>
      </c>
      <c r="B14" s="31" t="s">
        <v>752</v>
      </c>
      <c r="C14" s="13" t="s">
        <v>755</v>
      </c>
      <c r="D14" s="16">
        <v>42403</v>
      </c>
      <c r="E14" s="16" t="s">
        <v>754</v>
      </c>
    </row>
    <row r="15" spans="1:5" ht="25.5" x14ac:dyDescent="0.2">
      <c r="A15" s="12">
        <v>3</v>
      </c>
      <c r="B15" s="31" t="s">
        <v>752</v>
      </c>
      <c r="C15" s="13" t="s">
        <v>756</v>
      </c>
      <c r="D15" s="16">
        <v>42548</v>
      </c>
      <c r="E15" s="16" t="s">
        <v>754</v>
      </c>
    </row>
  </sheetData>
  <pageMargins left="0.51181102362204722" right="0.31496062992125984" top="0.35433070866141736" bottom="0.35433070866141736" header="0.31496062992125984" footer="0.31496062992125984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BreakPreview" zoomScaleNormal="100" zoomScaleSheetLayoutView="100" workbookViewId="0">
      <selection activeCell="E6" sqref="E6"/>
    </sheetView>
  </sheetViews>
  <sheetFormatPr defaultRowHeight="12.75" x14ac:dyDescent="0.2"/>
  <cols>
    <col min="1" max="1" width="28.6640625" customWidth="1"/>
    <col min="3" max="9" width="18.6640625" customWidth="1"/>
    <col min="10" max="10" width="18.6640625" hidden="1" customWidth="1"/>
    <col min="11" max="14" width="18.6640625" customWidth="1"/>
  </cols>
  <sheetData>
    <row r="1" spans="1:14" x14ac:dyDescent="0.2">
      <c r="A1" s="9" t="s">
        <v>35</v>
      </c>
    </row>
    <row r="2" spans="1:14" s="10" customFormat="1" ht="72" x14ac:dyDescent="0.2">
      <c r="A2" s="20" t="s">
        <v>36</v>
      </c>
      <c r="B2" s="20" t="s">
        <v>37</v>
      </c>
      <c r="C2" s="20" t="s">
        <v>38</v>
      </c>
      <c r="D2" s="20" t="s">
        <v>39</v>
      </c>
      <c r="E2" s="20" t="s">
        <v>40</v>
      </c>
      <c r="F2" s="20" t="s">
        <v>41</v>
      </c>
      <c r="G2" s="20" t="s">
        <v>42</v>
      </c>
      <c r="H2" s="20" t="s">
        <v>43</v>
      </c>
      <c r="I2" s="20" t="s">
        <v>44</v>
      </c>
      <c r="J2" s="20" t="s">
        <v>45</v>
      </c>
      <c r="K2" s="20" t="s">
        <v>306</v>
      </c>
      <c r="L2" s="20" t="s">
        <v>307</v>
      </c>
      <c r="M2" s="20" t="s">
        <v>308</v>
      </c>
      <c r="N2" s="20" t="s">
        <v>309</v>
      </c>
    </row>
    <row r="3" spans="1:14" x14ac:dyDescent="0.2">
      <c r="A3" s="11"/>
      <c r="B3" s="11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x14ac:dyDescent="0.2">
      <c r="A4" s="12" t="s">
        <v>46</v>
      </c>
      <c r="B4" s="13">
        <v>1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</row>
    <row r="5" spans="1:14" x14ac:dyDescent="0.2">
      <c r="A5" s="12" t="s">
        <v>54</v>
      </c>
      <c r="B5" s="13">
        <v>2</v>
      </c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</row>
    <row r="6" spans="1:14" ht="25.5" x14ac:dyDescent="0.2">
      <c r="A6" s="12" t="s">
        <v>55</v>
      </c>
      <c r="B6" s="13">
        <v>3</v>
      </c>
      <c r="C6" s="365">
        <v>31.5</v>
      </c>
      <c r="D6" s="365">
        <v>26.5</v>
      </c>
      <c r="E6" s="396">
        <v>-0.16</v>
      </c>
      <c r="F6" s="365" t="s">
        <v>757</v>
      </c>
      <c r="G6" s="365">
        <v>56</v>
      </c>
      <c r="H6" s="365">
        <v>62</v>
      </c>
      <c r="I6" s="396">
        <v>0.11</v>
      </c>
      <c r="J6" s="365"/>
      <c r="K6" s="365"/>
      <c r="L6" s="365"/>
      <c r="M6" s="365"/>
      <c r="N6" s="365"/>
    </row>
    <row r="7" spans="1:14" x14ac:dyDescent="0.2">
      <c r="A7" s="12" t="s">
        <v>56</v>
      </c>
      <c r="B7" s="13">
        <v>4</v>
      </c>
      <c r="C7" s="365">
        <v>0.3</v>
      </c>
      <c r="D7" s="365">
        <v>0.3</v>
      </c>
      <c r="E7" s="365"/>
      <c r="F7" s="365"/>
      <c r="G7" s="365">
        <v>8.1</v>
      </c>
      <c r="H7" s="365">
        <v>8.1</v>
      </c>
      <c r="I7" s="365"/>
      <c r="J7" s="365"/>
      <c r="K7" s="365"/>
      <c r="L7" s="365"/>
      <c r="M7" s="365"/>
      <c r="N7" s="365"/>
    </row>
    <row r="8" spans="1:14" ht="25.5" x14ac:dyDescent="0.2">
      <c r="A8" s="12" t="s">
        <v>57</v>
      </c>
      <c r="B8" s="13">
        <v>5</v>
      </c>
      <c r="C8" s="365">
        <v>0.3</v>
      </c>
      <c r="D8" s="365">
        <v>0.3</v>
      </c>
      <c r="E8" s="365"/>
      <c r="F8" s="365"/>
      <c r="G8" s="365">
        <v>8.1</v>
      </c>
      <c r="H8" s="365">
        <v>8.1</v>
      </c>
      <c r="I8" s="365"/>
      <c r="J8" s="365"/>
      <c r="K8" s="365"/>
      <c r="L8" s="365"/>
      <c r="M8" s="365"/>
      <c r="N8" s="365"/>
    </row>
    <row r="9" spans="1:14" ht="25.5" x14ac:dyDescent="0.2">
      <c r="A9" s="12" t="s">
        <v>58</v>
      </c>
      <c r="B9" s="13">
        <v>6</v>
      </c>
      <c r="C9" s="365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</row>
    <row r="10" spans="1:14" ht="25.5" x14ac:dyDescent="0.2">
      <c r="A10" s="12" t="s">
        <v>47</v>
      </c>
      <c r="B10" s="13">
        <v>7</v>
      </c>
      <c r="C10" s="365">
        <v>4.5</v>
      </c>
      <c r="D10" s="365">
        <v>3</v>
      </c>
      <c r="E10" s="396">
        <v>-0.34</v>
      </c>
      <c r="F10" s="365" t="s">
        <v>757</v>
      </c>
      <c r="G10" s="365">
        <v>52</v>
      </c>
      <c r="H10" s="365">
        <v>52</v>
      </c>
      <c r="I10" s="365"/>
      <c r="J10" s="365"/>
      <c r="K10" s="365"/>
      <c r="L10" s="365"/>
      <c r="M10" s="365"/>
      <c r="N10" s="365"/>
    </row>
    <row r="11" spans="1:14" ht="25.5" x14ac:dyDescent="0.2">
      <c r="A11" s="12" t="s">
        <v>48</v>
      </c>
      <c r="B11" s="13">
        <v>8</v>
      </c>
      <c r="C11" s="365">
        <v>13.7</v>
      </c>
      <c r="D11" s="365">
        <v>11.75</v>
      </c>
      <c r="E11" s="396">
        <v>-0.15</v>
      </c>
      <c r="F11" s="365" t="s">
        <v>757</v>
      </c>
      <c r="G11" s="365">
        <v>19.7</v>
      </c>
      <c r="H11" s="365">
        <v>19.7</v>
      </c>
      <c r="I11" s="365"/>
      <c r="J11" s="365"/>
      <c r="K11" s="365"/>
      <c r="L11" s="365"/>
      <c r="M11" s="365"/>
      <c r="N11" s="365"/>
    </row>
    <row r="12" spans="1:14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x14ac:dyDescent="0.2">
      <c r="A13" s="9" t="s">
        <v>49</v>
      </c>
    </row>
    <row r="14" spans="1:14" ht="25.5" x14ac:dyDescent="0.2">
      <c r="A14" s="11" t="s">
        <v>36</v>
      </c>
      <c r="B14" s="11" t="s">
        <v>37</v>
      </c>
      <c r="C14" s="11" t="s">
        <v>50</v>
      </c>
      <c r="D14" s="11" t="s">
        <v>51</v>
      </c>
      <c r="E14" s="11" t="s">
        <v>52</v>
      </c>
      <c r="F14" s="11" t="s">
        <v>53</v>
      </c>
    </row>
    <row r="15" spans="1:14" x14ac:dyDescent="0.2">
      <c r="A15" s="11"/>
      <c r="B15" s="11">
        <v>1</v>
      </c>
      <c r="C15" s="11"/>
      <c r="D15" s="11"/>
      <c r="E15" s="11"/>
      <c r="F15" s="11"/>
    </row>
    <row r="16" spans="1:14" x14ac:dyDescent="0.2">
      <c r="A16" s="12" t="s">
        <v>46</v>
      </c>
      <c r="B16" s="13">
        <v>1</v>
      </c>
      <c r="C16" s="365"/>
      <c r="D16" s="365"/>
      <c r="E16" s="365"/>
      <c r="F16" s="365"/>
    </row>
    <row r="17" spans="1:6" x14ac:dyDescent="0.2">
      <c r="A17" s="12" t="s">
        <v>54</v>
      </c>
      <c r="B17" s="13">
        <v>2</v>
      </c>
      <c r="C17" s="365"/>
      <c r="D17" s="365"/>
      <c r="E17" s="365"/>
      <c r="F17" s="365"/>
    </row>
    <row r="18" spans="1:6" ht="25.5" x14ac:dyDescent="0.2">
      <c r="A18" s="12" t="s">
        <v>55</v>
      </c>
      <c r="B18" s="13">
        <v>3</v>
      </c>
      <c r="C18" s="365">
        <v>23</v>
      </c>
      <c r="D18" s="365">
        <v>23</v>
      </c>
      <c r="E18" s="365">
        <v>21</v>
      </c>
      <c r="F18" s="365">
        <v>12</v>
      </c>
    </row>
    <row r="19" spans="1:6" x14ac:dyDescent="0.2">
      <c r="A19" s="12" t="s">
        <v>56</v>
      </c>
      <c r="B19" s="13">
        <v>4</v>
      </c>
      <c r="C19" s="365"/>
      <c r="D19" s="365"/>
      <c r="E19" s="365"/>
      <c r="F19" s="365"/>
    </row>
    <row r="20" spans="1:6" ht="25.5" x14ac:dyDescent="0.2">
      <c r="A20" s="12" t="s">
        <v>57</v>
      </c>
      <c r="B20" s="13">
        <v>5</v>
      </c>
      <c r="C20" s="365"/>
      <c r="D20" s="365"/>
      <c r="E20" s="365"/>
      <c r="F20" s="365"/>
    </row>
    <row r="21" spans="1:6" ht="25.5" x14ac:dyDescent="0.2">
      <c r="A21" s="12" t="s">
        <v>58</v>
      </c>
      <c r="B21" s="13">
        <v>6</v>
      </c>
      <c r="C21" s="365"/>
      <c r="D21" s="365"/>
      <c r="E21" s="365"/>
      <c r="F21" s="365"/>
    </row>
    <row r="22" spans="1:6" ht="25.5" x14ac:dyDescent="0.2">
      <c r="A22" s="12" t="s">
        <v>47</v>
      </c>
      <c r="B22" s="13">
        <v>7</v>
      </c>
      <c r="C22" s="365">
        <v>5</v>
      </c>
      <c r="D22" s="365">
        <v>5</v>
      </c>
      <c r="E22" s="365">
        <v>3</v>
      </c>
      <c r="F22" s="365"/>
    </row>
    <row r="23" spans="1:6" x14ac:dyDescent="0.2">
      <c r="A23" s="12" t="s">
        <v>48</v>
      </c>
      <c r="B23" s="13">
        <v>8</v>
      </c>
      <c r="C23" s="365">
        <v>14</v>
      </c>
      <c r="D23" s="365">
        <v>14</v>
      </c>
      <c r="E23" s="365"/>
      <c r="F23" s="365"/>
    </row>
    <row r="24" spans="1:6" x14ac:dyDescent="0.2">
      <c r="A24" s="8"/>
    </row>
  </sheetData>
  <pageMargins left="0.51181102362204722" right="0.31496062992125984" top="0.35433070866141736" bottom="0.35433070866141736" header="0.31496062992125984" footer="0.31496062992125984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E30"/>
  <sheetViews>
    <sheetView view="pageBreakPreview" zoomScaleNormal="100" zoomScaleSheetLayoutView="100" workbookViewId="0">
      <selection activeCell="D7" sqref="D7"/>
    </sheetView>
  </sheetViews>
  <sheetFormatPr defaultRowHeight="12.75" x14ac:dyDescent="0.2"/>
  <cols>
    <col min="2" max="2" width="37.6640625" customWidth="1"/>
    <col min="3" max="4" width="27.83203125" customWidth="1"/>
    <col min="5" max="5" width="23.5" customWidth="1"/>
    <col min="6" max="6" width="27.83203125" customWidth="1"/>
  </cols>
  <sheetData>
    <row r="1" spans="1:5" x14ac:dyDescent="0.2">
      <c r="A1" s="9" t="s">
        <v>127</v>
      </c>
    </row>
    <row r="2" spans="1:5" x14ac:dyDescent="0.2">
      <c r="A2" s="9" t="s">
        <v>59</v>
      </c>
    </row>
    <row r="3" spans="1:5" ht="25.5" x14ac:dyDescent="0.2">
      <c r="A3" s="11" t="s">
        <v>14</v>
      </c>
      <c r="B3" s="11" t="s">
        <v>36</v>
      </c>
      <c r="C3" s="11" t="s">
        <v>60</v>
      </c>
      <c r="D3" s="11" t="s">
        <v>61</v>
      </c>
      <c r="E3" s="11" t="s">
        <v>62</v>
      </c>
    </row>
    <row r="4" spans="1:5" x14ac:dyDescent="0.2">
      <c r="A4" s="11">
        <v>1</v>
      </c>
      <c r="B4" s="11"/>
      <c r="C4" s="14"/>
      <c r="D4" s="14"/>
      <c r="E4" s="14"/>
    </row>
    <row r="5" spans="1:5" x14ac:dyDescent="0.2">
      <c r="A5" s="12" t="s">
        <v>63</v>
      </c>
      <c r="B5" s="12" t="s">
        <v>64</v>
      </c>
      <c r="C5" s="366">
        <v>29068.99</v>
      </c>
      <c r="D5" s="366">
        <v>29935.42</v>
      </c>
      <c r="E5" s="367">
        <f>D5/C5-1</f>
        <v>2.9805989131373112E-2</v>
      </c>
    </row>
    <row r="6" spans="1:5" x14ac:dyDescent="0.2">
      <c r="A6" s="12" t="s">
        <v>65</v>
      </c>
      <c r="B6" s="12" t="s">
        <v>83</v>
      </c>
      <c r="C6" s="366">
        <v>629.62</v>
      </c>
      <c r="D6" s="366">
        <v>629.62</v>
      </c>
      <c r="E6" s="367">
        <f t="shared" ref="E6:E20" si="0">D6/C6-1</f>
        <v>0</v>
      </c>
    </row>
    <row r="7" spans="1:5" x14ac:dyDescent="0.2">
      <c r="A7" s="12" t="s">
        <v>66</v>
      </c>
      <c r="B7" s="12" t="s">
        <v>84</v>
      </c>
      <c r="C7" s="366">
        <v>345.47</v>
      </c>
      <c r="D7" s="366">
        <v>320.79000000000002</v>
      </c>
      <c r="E7" s="367">
        <f t="shared" si="0"/>
        <v>-7.1438909311951848E-2</v>
      </c>
    </row>
    <row r="8" spans="1:5" ht="25.5" x14ac:dyDescent="0.2">
      <c r="A8" s="12" t="s">
        <v>67</v>
      </c>
      <c r="B8" s="12" t="s">
        <v>85</v>
      </c>
      <c r="C8" s="366">
        <v>2320</v>
      </c>
      <c r="D8" s="366">
        <v>2320</v>
      </c>
      <c r="E8" s="367">
        <f t="shared" si="0"/>
        <v>0</v>
      </c>
    </row>
    <row r="9" spans="1:5" x14ac:dyDescent="0.2">
      <c r="A9" s="12" t="s">
        <v>68</v>
      </c>
      <c r="B9" s="12" t="s">
        <v>84</v>
      </c>
      <c r="C9" s="366">
        <v>0</v>
      </c>
      <c r="D9" s="366">
        <v>0</v>
      </c>
      <c r="E9" s="367" t="e">
        <f t="shared" si="0"/>
        <v>#DIV/0!</v>
      </c>
    </row>
    <row r="10" spans="1:5" x14ac:dyDescent="0.2">
      <c r="A10" s="12" t="s">
        <v>69</v>
      </c>
      <c r="B10" s="12" t="s">
        <v>70</v>
      </c>
      <c r="C10" s="366">
        <v>11020.59</v>
      </c>
      <c r="D10" s="366">
        <v>9725.06</v>
      </c>
      <c r="E10" s="367">
        <f t="shared" si="0"/>
        <v>-0.11755541218755083</v>
      </c>
    </row>
    <row r="11" spans="1:5" ht="25.5" x14ac:dyDescent="0.2">
      <c r="A11" s="12" t="s">
        <v>71</v>
      </c>
      <c r="B11" s="12" t="s">
        <v>86</v>
      </c>
      <c r="C11" s="366">
        <v>10934.21</v>
      </c>
      <c r="D11" s="366">
        <v>8729.11</v>
      </c>
      <c r="E11" s="367">
        <f t="shared" si="0"/>
        <v>-0.20166980513452726</v>
      </c>
    </row>
    <row r="12" spans="1:5" ht="25.5" x14ac:dyDescent="0.2">
      <c r="A12" s="12" t="s">
        <v>72</v>
      </c>
      <c r="B12" s="12" t="s">
        <v>87</v>
      </c>
      <c r="C12" s="366">
        <v>10924.74</v>
      </c>
      <c r="D12" s="366">
        <v>8723.09</v>
      </c>
      <c r="E12" s="367">
        <f t="shared" si="0"/>
        <v>-0.2015288235692565</v>
      </c>
    </row>
    <row r="13" spans="1:5" ht="38.25" x14ac:dyDescent="0.2">
      <c r="A13" s="12" t="s">
        <v>73</v>
      </c>
      <c r="B13" s="12" t="s">
        <v>88</v>
      </c>
      <c r="C13" s="366"/>
      <c r="D13" s="366"/>
      <c r="E13" s="367" t="e">
        <f t="shared" si="0"/>
        <v>#DIV/0!</v>
      </c>
    </row>
    <row r="14" spans="1:5" x14ac:dyDescent="0.2">
      <c r="A14" s="12" t="s">
        <v>74</v>
      </c>
      <c r="B14" s="12" t="s">
        <v>89</v>
      </c>
      <c r="C14" s="366"/>
      <c r="D14" s="366"/>
      <c r="E14" s="367" t="e">
        <f t="shared" si="0"/>
        <v>#DIV/0!</v>
      </c>
    </row>
    <row r="15" spans="1:5" ht="25.5" x14ac:dyDescent="0.2">
      <c r="A15" s="12" t="s">
        <v>75</v>
      </c>
      <c r="B15" s="12" t="s">
        <v>76</v>
      </c>
      <c r="C15" s="366"/>
      <c r="D15" s="366">
        <v>879.22</v>
      </c>
      <c r="E15" s="367" t="e">
        <f t="shared" si="0"/>
        <v>#DIV/0!</v>
      </c>
    </row>
    <row r="16" spans="1:5" ht="25.5" x14ac:dyDescent="0.2">
      <c r="A16" s="12" t="s">
        <v>77</v>
      </c>
      <c r="B16" s="12" t="s">
        <v>90</v>
      </c>
      <c r="C16" s="366">
        <v>86.38</v>
      </c>
      <c r="D16" s="366">
        <v>116.72</v>
      </c>
      <c r="E16" s="367">
        <f t="shared" si="0"/>
        <v>0.35123871266496876</v>
      </c>
    </row>
    <row r="17" spans="1:5" x14ac:dyDescent="0.2">
      <c r="A17" s="12" t="s">
        <v>78</v>
      </c>
      <c r="B17" s="12" t="s">
        <v>79</v>
      </c>
      <c r="C17" s="366">
        <v>49956.02</v>
      </c>
      <c r="D17" s="366">
        <v>52051.87</v>
      </c>
      <c r="E17" s="367">
        <f t="shared" si="0"/>
        <v>4.1953902652773545E-2</v>
      </c>
    </row>
    <row r="18" spans="1:5" x14ac:dyDescent="0.2">
      <c r="A18" s="12" t="s">
        <v>80</v>
      </c>
      <c r="B18" s="12" t="s">
        <v>91</v>
      </c>
      <c r="C18" s="366"/>
      <c r="D18" s="366"/>
      <c r="E18" s="367" t="e">
        <f t="shared" si="0"/>
        <v>#DIV/0!</v>
      </c>
    </row>
    <row r="19" spans="1:5" x14ac:dyDescent="0.2">
      <c r="A19" s="12" t="s">
        <v>81</v>
      </c>
      <c r="B19" s="12" t="s">
        <v>92</v>
      </c>
      <c r="C19" s="366">
        <v>7128.18</v>
      </c>
      <c r="D19" s="366">
        <v>5247.84</v>
      </c>
      <c r="E19" s="367">
        <f t="shared" si="0"/>
        <v>-0.26378963494187857</v>
      </c>
    </row>
    <row r="20" spans="1:5" ht="25.5" x14ac:dyDescent="0.2">
      <c r="A20" s="12" t="s">
        <v>82</v>
      </c>
      <c r="B20" s="12" t="s">
        <v>93</v>
      </c>
      <c r="C20" s="366"/>
      <c r="D20" s="366"/>
      <c r="E20" s="367" t="e">
        <f t="shared" si="0"/>
        <v>#DIV/0!</v>
      </c>
    </row>
    <row r="21" spans="1:5" x14ac:dyDescent="0.2">
      <c r="A21" s="7"/>
      <c r="B21" s="7"/>
      <c r="C21" s="7"/>
      <c r="D21" s="7"/>
      <c r="E21" s="7"/>
    </row>
    <row r="22" spans="1:5" x14ac:dyDescent="0.2">
      <c r="A22" s="7"/>
      <c r="B22" s="7"/>
      <c r="C22" s="7"/>
      <c r="D22" s="7"/>
      <c r="E22" s="7"/>
    </row>
    <row r="23" spans="1:5" ht="24" customHeight="1" x14ac:dyDescent="0.2">
      <c r="A23" s="411" t="s">
        <v>310</v>
      </c>
      <c r="B23" s="411"/>
      <c r="C23" s="411"/>
      <c r="D23" s="411"/>
      <c r="E23" s="12"/>
    </row>
    <row r="24" spans="1:5" ht="25.5" customHeight="1" x14ac:dyDescent="0.2">
      <c r="A24" s="412" t="s">
        <v>311</v>
      </c>
      <c r="B24" s="412"/>
      <c r="C24" s="412"/>
      <c r="D24" s="412"/>
      <c r="E24" s="12"/>
    </row>
    <row r="25" spans="1:5" ht="29.25" customHeight="1" x14ac:dyDescent="0.2">
      <c r="A25" s="412" t="s">
        <v>312</v>
      </c>
      <c r="B25" s="412"/>
      <c r="C25" s="412"/>
      <c r="D25" s="412"/>
      <c r="E25" s="12"/>
    </row>
    <row r="26" spans="1:5" x14ac:dyDescent="0.2">
      <c r="A26" s="7"/>
      <c r="B26" s="7"/>
      <c r="C26" s="7"/>
      <c r="D26" s="7"/>
      <c r="E26" s="7"/>
    </row>
    <row r="27" spans="1:5" x14ac:dyDescent="0.2">
      <c r="A27" s="7"/>
      <c r="B27" s="7"/>
      <c r="C27" s="7"/>
      <c r="D27" s="7"/>
      <c r="E27" s="7"/>
    </row>
    <row r="28" spans="1:5" x14ac:dyDescent="0.2">
      <c r="A28" s="7"/>
      <c r="B28" s="7"/>
      <c r="C28" s="7"/>
      <c r="D28" s="7"/>
      <c r="E28" s="7"/>
    </row>
    <row r="29" spans="1:5" x14ac:dyDescent="0.2">
      <c r="A29" s="7"/>
      <c r="B29" s="7"/>
      <c r="C29" s="7"/>
      <c r="D29" s="7"/>
      <c r="E29" s="7"/>
    </row>
    <row r="30" spans="1:5" x14ac:dyDescent="0.2">
      <c r="A30" s="7"/>
      <c r="B30" s="7"/>
      <c r="C30" s="7"/>
      <c r="D30" s="7"/>
      <c r="E30" s="7"/>
    </row>
  </sheetData>
  <mergeCells count="3">
    <mergeCell ref="A23:D23"/>
    <mergeCell ref="A24:D24"/>
    <mergeCell ref="A25:D25"/>
  </mergeCells>
  <pageMargins left="0.51181102362204722" right="0.31496062992125984" top="0.35433070866141736" bottom="0.35433070866141736" header="0.31496062992125984" footer="0.31496062992125984"/>
  <pageSetup paperSize="9" scale="84" orientation="portrait" r:id="rId1"/>
  <drawing r:id="rId2"/>
  <legacyDrawing r:id="rId3"/>
  <controls>
    <mc:AlternateContent xmlns:mc="http://schemas.openxmlformats.org/markup-compatibility/2006">
      <mc:Choice Requires="x14">
        <control shapeId="4099" r:id="rId4" name="Control 3">
          <controlPr defaultSize="0" r:id="rId5">
            <anchor moveWithCells="1">
              <from>
                <xdr:col>1</xdr:col>
                <xdr:colOff>0</xdr:colOff>
                <xdr:row>30</xdr:row>
                <xdr:rowOff>0</xdr:rowOff>
              </from>
              <to>
                <xdr:col>1</xdr:col>
                <xdr:colOff>1733550</xdr:colOff>
                <xdr:row>36</xdr:row>
                <xdr:rowOff>28575</xdr:rowOff>
              </to>
            </anchor>
          </controlPr>
        </control>
      </mc:Choice>
      <mc:Fallback>
        <control shapeId="4099" r:id="rId4" name="Control 3"/>
      </mc:Fallback>
    </mc:AlternateContent>
    <mc:AlternateContent xmlns:mc="http://schemas.openxmlformats.org/markup-compatibility/2006">
      <mc:Choice Requires="x14">
        <control shapeId="4098" r:id="rId6" name="Control 2">
          <controlPr defaultSize="0" r:id="rId5">
            <anchor moveWithCells="1">
              <from>
                <xdr:col>1</xdr:col>
                <xdr:colOff>0</xdr:colOff>
                <xdr:row>30</xdr:row>
                <xdr:rowOff>0</xdr:rowOff>
              </from>
              <to>
                <xdr:col>1</xdr:col>
                <xdr:colOff>1733550</xdr:colOff>
                <xdr:row>36</xdr:row>
                <xdr:rowOff>28575</xdr:rowOff>
              </to>
            </anchor>
          </controlPr>
        </control>
      </mc:Choice>
      <mc:Fallback>
        <control shapeId="4098" r:id="rId6" name="Control 2"/>
      </mc:Fallback>
    </mc:AlternateContent>
    <mc:AlternateContent xmlns:mc="http://schemas.openxmlformats.org/markup-compatibility/2006">
      <mc:Choice Requires="x14">
        <control shapeId="4097" r:id="rId7" name="Control 1">
          <controlPr defaultSize="0" r:id="rId8">
            <anchor moveWithCells="1">
              <from>
                <xdr:col>0</xdr:col>
                <xdr:colOff>0</xdr:colOff>
                <xdr:row>30</xdr:row>
                <xdr:rowOff>0</xdr:rowOff>
              </from>
              <to>
                <xdr:col>1</xdr:col>
                <xdr:colOff>381000</xdr:colOff>
                <xdr:row>31</xdr:row>
                <xdr:rowOff>66675</xdr:rowOff>
              </to>
            </anchor>
          </controlPr>
        </control>
      </mc:Choice>
      <mc:Fallback>
        <control shapeId="4097" r:id="rId7" name="Control 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143"/>
  <sheetViews>
    <sheetView view="pageBreakPreview" zoomScale="80" zoomScaleNormal="80" zoomScaleSheetLayoutView="8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R42" sqref="R42"/>
    </sheetView>
  </sheetViews>
  <sheetFormatPr defaultRowHeight="12.75" x14ac:dyDescent="0.2"/>
  <cols>
    <col min="1" max="1" width="11.1640625" customWidth="1"/>
    <col min="2" max="3" width="11.33203125" customWidth="1"/>
    <col min="4" max="4" width="59.6640625" customWidth="1"/>
    <col min="5" max="5" width="21.33203125" customWidth="1"/>
    <col min="6" max="6" width="19.6640625" customWidth="1"/>
    <col min="7" max="7" width="10.83203125" customWidth="1"/>
    <col min="8" max="8" width="20.1640625" style="373" customWidth="1"/>
    <col min="9" max="9" width="19.83203125" customWidth="1"/>
    <col min="10" max="10" width="10.83203125" customWidth="1"/>
    <col min="11" max="11" width="18.33203125" hidden="1" customWidth="1"/>
    <col min="12" max="12" width="18.33203125" style="373" customWidth="1"/>
    <col min="13" max="13" width="18.33203125" customWidth="1"/>
    <col min="14" max="14" width="10.83203125" customWidth="1"/>
    <col min="15" max="16" width="18.33203125" hidden="1" customWidth="1"/>
    <col min="17" max="17" width="20" style="373" customWidth="1"/>
    <col min="18" max="18" width="19.83203125" customWidth="1"/>
    <col min="19" max="19" width="10.83203125" customWidth="1"/>
    <col min="20" max="21" width="18.33203125" customWidth="1"/>
    <col min="22" max="22" width="10.83203125" customWidth="1"/>
    <col min="23" max="23" width="18.33203125" customWidth="1"/>
    <col min="267" max="267" width="11.1640625" customWidth="1"/>
    <col min="268" max="269" width="11.33203125" customWidth="1"/>
    <col min="270" max="270" width="59.6640625" customWidth="1"/>
    <col min="271" max="279" width="18.33203125" customWidth="1"/>
    <col min="523" max="523" width="11.1640625" customWidth="1"/>
    <col min="524" max="525" width="11.33203125" customWidth="1"/>
    <col min="526" max="526" width="59.6640625" customWidth="1"/>
    <col min="527" max="535" width="18.33203125" customWidth="1"/>
    <col min="779" max="779" width="11.1640625" customWidth="1"/>
    <col min="780" max="781" width="11.33203125" customWidth="1"/>
    <col min="782" max="782" width="59.6640625" customWidth="1"/>
    <col min="783" max="791" width="18.33203125" customWidth="1"/>
    <col min="1035" max="1035" width="11.1640625" customWidth="1"/>
    <col min="1036" max="1037" width="11.33203125" customWidth="1"/>
    <col min="1038" max="1038" width="59.6640625" customWidth="1"/>
    <col min="1039" max="1047" width="18.33203125" customWidth="1"/>
    <col min="1291" max="1291" width="11.1640625" customWidth="1"/>
    <col min="1292" max="1293" width="11.33203125" customWidth="1"/>
    <col min="1294" max="1294" width="59.6640625" customWidth="1"/>
    <col min="1295" max="1303" width="18.33203125" customWidth="1"/>
    <col min="1547" max="1547" width="11.1640625" customWidth="1"/>
    <col min="1548" max="1549" width="11.33203125" customWidth="1"/>
    <col min="1550" max="1550" width="59.6640625" customWidth="1"/>
    <col min="1551" max="1559" width="18.33203125" customWidth="1"/>
    <col min="1803" max="1803" width="11.1640625" customWidth="1"/>
    <col min="1804" max="1805" width="11.33203125" customWidth="1"/>
    <col min="1806" max="1806" width="59.6640625" customWidth="1"/>
    <col min="1807" max="1815" width="18.33203125" customWidth="1"/>
    <col min="2059" max="2059" width="11.1640625" customWidth="1"/>
    <col min="2060" max="2061" width="11.33203125" customWidth="1"/>
    <col min="2062" max="2062" width="59.6640625" customWidth="1"/>
    <col min="2063" max="2071" width="18.33203125" customWidth="1"/>
    <col min="2315" max="2315" width="11.1640625" customWidth="1"/>
    <col min="2316" max="2317" width="11.33203125" customWidth="1"/>
    <col min="2318" max="2318" width="59.6640625" customWidth="1"/>
    <col min="2319" max="2327" width="18.33203125" customWidth="1"/>
    <col min="2571" max="2571" width="11.1640625" customWidth="1"/>
    <col min="2572" max="2573" width="11.33203125" customWidth="1"/>
    <col min="2574" max="2574" width="59.6640625" customWidth="1"/>
    <col min="2575" max="2583" width="18.33203125" customWidth="1"/>
    <col min="2827" max="2827" width="11.1640625" customWidth="1"/>
    <col min="2828" max="2829" width="11.33203125" customWidth="1"/>
    <col min="2830" max="2830" width="59.6640625" customWidth="1"/>
    <col min="2831" max="2839" width="18.33203125" customWidth="1"/>
    <col min="3083" max="3083" width="11.1640625" customWidth="1"/>
    <col min="3084" max="3085" width="11.33203125" customWidth="1"/>
    <col min="3086" max="3086" width="59.6640625" customWidth="1"/>
    <col min="3087" max="3095" width="18.33203125" customWidth="1"/>
    <col min="3339" max="3339" width="11.1640625" customWidth="1"/>
    <col min="3340" max="3341" width="11.33203125" customWidth="1"/>
    <col min="3342" max="3342" width="59.6640625" customWidth="1"/>
    <col min="3343" max="3351" width="18.33203125" customWidth="1"/>
    <col min="3595" max="3595" width="11.1640625" customWidth="1"/>
    <col min="3596" max="3597" width="11.33203125" customWidth="1"/>
    <col min="3598" max="3598" width="59.6640625" customWidth="1"/>
    <col min="3599" max="3607" width="18.33203125" customWidth="1"/>
    <col min="3851" max="3851" width="11.1640625" customWidth="1"/>
    <col min="3852" max="3853" width="11.33203125" customWidth="1"/>
    <col min="3854" max="3854" width="59.6640625" customWidth="1"/>
    <col min="3855" max="3863" width="18.33203125" customWidth="1"/>
    <col min="4107" max="4107" width="11.1640625" customWidth="1"/>
    <col min="4108" max="4109" width="11.33203125" customWidth="1"/>
    <col min="4110" max="4110" width="59.6640625" customWidth="1"/>
    <col min="4111" max="4119" width="18.33203125" customWidth="1"/>
    <col min="4363" max="4363" width="11.1640625" customWidth="1"/>
    <col min="4364" max="4365" width="11.33203125" customWidth="1"/>
    <col min="4366" max="4366" width="59.6640625" customWidth="1"/>
    <col min="4367" max="4375" width="18.33203125" customWidth="1"/>
    <col min="4619" max="4619" width="11.1640625" customWidth="1"/>
    <col min="4620" max="4621" width="11.33203125" customWidth="1"/>
    <col min="4622" max="4622" width="59.6640625" customWidth="1"/>
    <col min="4623" max="4631" width="18.33203125" customWidth="1"/>
    <col min="4875" max="4875" width="11.1640625" customWidth="1"/>
    <col min="4876" max="4877" width="11.33203125" customWidth="1"/>
    <col min="4878" max="4878" width="59.6640625" customWidth="1"/>
    <col min="4879" max="4887" width="18.33203125" customWidth="1"/>
    <col min="5131" max="5131" width="11.1640625" customWidth="1"/>
    <col min="5132" max="5133" width="11.33203125" customWidth="1"/>
    <col min="5134" max="5134" width="59.6640625" customWidth="1"/>
    <col min="5135" max="5143" width="18.33203125" customWidth="1"/>
    <col min="5387" max="5387" width="11.1640625" customWidth="1"/>
    <col min="5388" max="5389" width="11.33203125" customWidth="1"/>
    <col min="5390" max="5390" width="59.6640625" customWidth="1"/>
    <col min="5391" max="5399" width="18.33203125" customWidth="1"/>
    <col min="5643" max="5643" width="11.1640625" customWidth="1"/>
    <col min="5644" max="5645" width="11.33203125" customWidth="1"/>
    <col min="5646" max="5646" width="59.6640625" customWidth="1"/>
    <col min="5647" max="5655" width="18.33203125" customWidth="1"/>
    <col min="5899" max="5899" width="11.1640625" customWidth="1"/>
    <col min="5900" max="5901" width="11.33203125" customWidth="1"/>
    <col min="5902" max="5902" width="59.6640625" customWidth="1"/>
    <col min="5903" max="5911" width="18.33203125" customWidth="1"/>
    <col min="6155" max="6155" width="11.1640625" customWidth="1"/>
    <col min="6156" max="6157" width="11.33203125" customWidth="1"/>
    <col min="6158" max="6158" width="59.6640625" customWidth="1"/>
    <col min="6159" max="6167" width="18.33203125" customWidth="1"/>
    <col min="6411" max="6411" width="11.1640625" customWidth="1"/>
    <col min="6412" max="6413" width="11.33203125" customWidth="1"/>
    <col min="6414" max="6414" width="59.6640625" customWidth="1"/>
    <col min="6415" max="6423" width="18.33203125" customWidth="1"/>
    <col min="6667" max="6667" width="11.1640625" customWidth="1"/>
    <col min="6668" max="6669" width="11.33203125" customWidth="1"/>
    <col min="6670" max="6670" width="59.6640625" customWidth="1"/>
    <col min="6671" max="6679" width="18.33203125" customWidth="1"/>
    <col min="6923" max="6923" width="11.1640625" customWidth="1"/>
    <col min="6924" max="6925" width="11.33203125" customWidth="1"/>
    <col min="6926" max="6926" width="59.6640625" customWidth="1"/>
    <col min="6927" max="6935" width="18.33203125" customWidth="1"/>
    <col min="7179" max="7179" width="11.1640625" customWidth="1"/>
    <col min="7180" max="7181" width="11.33203125" customWidth="1"/>
    <col min="7182" max="7182" width="59.6640625" customWidth="1"/>
    <col min="7183" max="7191" width="18.33203125" customWidth="1"/>
    <col min="7435" max="7435" width="11.1640625" customWidth="1"/>
    <col min="7436" max="7437" width="11.33203125" customWidth="1"/>
    <col min="7438" max="7438" width="59.6640625" customWidth="1"/>
    <col min="7439" max="7447" width="18.33203125" customWidth="1"/>
    <col min="7691" max="7691" width="11.1640625" customWidth="1"/>
    <col min="7692" max="7693" width="11.33203125" customWidth="1"/>
    <col min="7694" max="7694" width="59.6640625" customWidth="1"/>
    <col min="7695" max="7703" width="18.33203125" customWidth="1"/>
    <col min="7947" max="7947" width="11.1640625" customWidth="1"/>
    <col min="7948" max="7949" width="11.33203125" customWidth="1"/>
    <col min="7950" max="7950" width="59.6640625" customWidth="1"/>
    <col min="7951" max="7959" width="18.33203125" customWidth="1"/>
    <col min="8203" max="8203" width="11.1640625" customWidth="1"/>
    <col min="8204" max="8205" width="11.33203125" customWidth="1"/>
    <col min="8206" max="8206" width="59.6640625" customWidth="1"/>
    <col min="8207" max="8215" width="18.33203125" customWidth="1"/>
    <col min="8459" max="8459" width="11.1640625" customWidth="1"/>
    <col min="8460" max="8461" width="11.33203125" customWidth="1"/>
    <col min="8462" max="8462" width="59.6640625" customWidth="1"/>
    <col min="8463" max="8471" width="18.33203125" customWidth="1"/>
    <col min="8715" max="8715" width="11.1640625" customWidth="1"/>
    <col min="8716" max="8717" width="11.33203125" customWidth="1"/>
    <col min="8718" max="8718" width="59.6640625" customWidth="1"/>
    <col min="8719" max="8727" width="18.33203125" customWidth="1"/>
    <col min="8971" max="8971" width="11.1640625" customWidth="1"/>
    <col min="8972" max="8973" width="11.33203125" customWidth="1"/>
    <col min="8974" max="8974" width="59.6640625" customWidth="1"/>
    <col min="8975" max="8983" width="18.33203125" customWidth="1"/>
    <col min="9227" max="9227" width="11.1640625" customWidth="1"/>
    <col min="9228" max="9229" width="11.33203125" customWidth="1"/>
    <col min="9230" max="9230" width="59.6640625" customWidth="1"/>
    <col min="9231" max="9239" width="18.33203125" customWidth="1"/>
    <col min="9483" max="9483" width="11.1640625" customWidth="1"/>
    <col min="9484" max="9485" width="11.33203125" customWidth="1"/>
    <col min="9486" max="9486" width="59.6640625" customWidth="1"/>
    <col min="9487" max="9495" width="18.33203125" customWidth="1"/>
    <col min="9739" max="9739" width="11.1640625" customWidth="1"/>
    <col min="9740" max="9741" width="11.33203125" customWidth="1"/>
    <col min="9742" max="9742" width="59.6640625" customWidth="1"/>
    <col min="9743" max="9751" width="18.33203125" customWidth="1"/>
    <col min="9995" max="9995" width="11.1640625" customWidth="1"/>
    <col min="9996" max="9997" width="11.33203125" customWidth="1"/>
    <col min="9998" max="9998" width="59.6640625" customWidth="1"/>
    <col min="9999" max="10007" width="18.33203125" customWidth="1"/>
    <col min="10251" max="10251" width="11.1640625" customWidth="1"/>
    <col min="10252" max="10253" width="11.33203125" customWidth="1"/>
    <col min="10254" max="10254" width="59.6640625" customWidth="1"/>
    <col min="10255" max="10263" width="18.33203125" customWidth="1"/>
    <col min="10507" max="10507" width="11.1640625" customWidth="1"/>
    <col min="10508" max="10509" width="11.33203125" customWidth="1"/>
    <col min="10510" max="10510" width="59.6640625" customWidth="1"/>
    <col min="10511" max="10519" width="18.33203125" customWidth="1"/>
    <col min="10763" max="10763" width="11.1640625" customWidth="1"/>
    <col min="10764" max="10765" width="11.33203125" customWidth="1"/>
    <col min="10766" max="10766" width="59.6640625" customWidth="1"/>
    <col min="10767" max="10775" width="18.33203125" customWidth="1"/>
    <col min="11019" max="11019" width="11.1640625" customWidth="1"/>
    <col min="11020" max="11021" width="11.33203125" customWidth="1"/>
    <col min="11022" max="11022" width="59.6640625" customWidth="1"/>
    <col min="11023" max="11031" width="18.33203125" customWidth="1"/>
    <col min="11275" max="11275" width="11.1640625" customWidth="1"/>
    <col min="11276" max="11277" width="11.33203125" customWidth="1"/>
    <col min="11278" max="11278" width="59.6640625" customWidth="1"/>
    <col min="11279" max="11287" width="18.33203125" customWidth="1"/>
    <col min="11531" max="11531" width="11.1640625" customWidth="1"/>
    <col min="11532" max="11533" width="11.33203125" customWidth="1"/>
    <col min="11534" max="11534" width="59.6640625" customWidth="1"/>
    <col min="11535" max="11543" width="18.33203125" customWidth="1"/>
    <col min="11787" max="11787" width="11.1640625" customWidth="1"/>
    <col min="11788" max="11789" width="11.33203125" customWidth="1"/>
    <col min="11790" max="11790" width="59.6640625" customWidth="1"/>
    <col min="11791" max="11799" width="18.33203125" customWidth="1"/>
    <col min="12043" max="12043" width="11.1640625" customWidth="1"/>
    <col min="12044" max="12045" width="11.33203125" customWidth="1"/>
    <col min="12046" max="12046" width="59.6640625" customWidth="1"/>
    <col min="12047" max="12055" width="18.33203125" customWidth="1"/>
    <col min="12299" max="12299" width="11.1640625" customWidth="1"/>
    <col min="12300" max="12301" width="11.33203125" customWidth="1"/>
    <col min="12302" max="12302" width="59.6640625" customWidth="1"/>
    <col min="12303" max="12311" width="18.33203125" customWidth="1"/>
    <col min="12555" max="12555" width="11.1640625" customWidth="1"/>
    <col min="12556" max="12557" width="11.33203125" customWidth="1"/>
    <col min="12558" max="12558" width="59.6640625" customWidth="1"/>
    <col min="12559" max="12567" width="18.33203125" customWidth="1"/>
    <col min="12811" max="12811" width="11.1640625" customWidth="1"/>
    <col min="12812" max="12813" width="11.33203125" customWidth="1"/>
    <col min="12814" max="12814" width="59.6640625" customWidth="1"/>
    <col min="12815" max="12823" width="18.33203125" customWidth="1"/>
    <col min="13067" max="13067" width="11.1640625" customWidth="1"/>
    <col min="13068" max="13069" width="11.33203125" customWidth="1"/>
    <col min="13070" max="13070" width="59.6640625" customWidth="1"/>
    <col min="13071" max="13079" width="18.33203125" customWidth="1"/>
    <col min="13323" max="13323" width="11.1640625" customWidth="1"/>
    <col min="13324" max="13325" width="11.33203125" customWidth="1"/>
    <col min="13326" max="13326" width="59.6640625" customWidth="1"/>
    <col min="13327" max="13335" width="18.33203125" customWidth="1"/>
    <col min="13579" max="13579" width="11.1640625" customWidth="1"/>
    <col min="13580" max="13581" width="11.33203125" customWidth="1"/>
    <col min="13582" max="13582" width="59.6640625" customWidth="1"/>
    <col min="13583" max="13591" width="18.33203125" customWidth="1"/>
    <col min="13835" max="13835" width="11.1640625" customWidth="1"/>
    <col min="13836" max="13837" width="11.33203125" customWidth="1"/>
    <col min="13838" max="13838" width="59.6640625" customWidth="1"/>
    <col min="13839" max="13847" width="18.33203125" customWidth="1"/>
    <col min="14091" max="14091" width="11.1640625" customWidth="1"/>
    <col min="14092" max="14093" width="11.33203125" customWidth="1"/>
    <col min="14094" max="14094" width="59.6640625" customWidth="1"/>
    <col min="14095" max="14103" width="18.33203125" customWidth="1"/>
    <col min="14347" max="14347" width="11.1640625" customWidth="1"/>
    <col min="14348" max="14349" width="11.33203125" customWidth="1"/>
    <col min="14350" max="14350" width="59.6640625" customWidth="1"/>
    <col min="14351" max="14359" width="18.33203125" customWidth="1"/>
    <col min="14603" max="14603" width="11.1640625" customWidth="1"/>
    <col min="14604" max="14605" width="11.33203125" customWidth="1"/>
    <col min="14606" max="14606" width="59.6640625" customWidth="1"/>
    <col min="14607" max="14615" width="18.33203125" customWidth="1"/>
    <col min="14859" max="14859" width="11.1640625" customWidth="1"/>
    <col min="14860" max="14861" width="11.33203125" customWidth="1"/>
    <col min="14862" max="14862" width="59.6640625" customWidth="1"/>
    <col min="14863" max="14871" width="18.33203125" customWidth="1"/>
    <col min="15115" max="15115" width="11.1640625" customWidth="1"/>
    <col min="15116" max="15117" width="11.33203125" customWidth="1"/>
    <col min="15118" max="15118" width="59.6640625" customWidth="1"/>
    <col min="15119" max="15127" width="18.33203125" customWidth="1"/>
    <col min="15371" max="15371" width="11.1640625" customWidth="1"/>
    <col min="15372" max="15373" width="11.33203125" customWidth="1"/>
    <col min="15374" max="15374" width="59.6640625" customWidth="1"/>
    <col min="15375" max="15383" width="18.33203125" customWidth="1"/>
    <col min="15627" max="15627" width="11.1640625" customWidth="1"/>
    <col min="15628" max="15629" width="11.33203125" customWidth="1"/>
    <col min="15630" max="15630" width="59.6640625" customWidth="1"/>
    <col min="15631" max="15639" width="18.33203125" customWidth="1"/>
    <col min="15883" max="15883" width="11.1640625" customWidth="1"/>
    <col min="15884" max="15885" width="11.33203125" customWidth="1"/>
    <col min="15886" max="15886" width="59.6640625" customWidth="1"/>
    <col min="15887" max="15895" width="18.33203125" customWidth="1"/>
    <col min="16139" max="16139" width="11.1640625" customWidth="1"/>
    <col min="16140" max="16141" width="11.33203125" customWidth="1"/>
    <col min="16142" max="16142" width="59.6640625" customWidth="1"/>
    <col min="16143" max="16151" width="18.33203125" customWidth="1"/>
  </cols>
  <sheetData>
    <row r="1" spans="1:23" ht="18.75" x14ac:dyDescent="0.3">
      <c r="A1" s="417" t="s">
        <v>676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</row>
    <row r="2" spans="1:23" ht="29.25" customHeight="1" x14ac:dyDescent="0.3">
      <c r="A2" s="418" t="s">
        <v>745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</row>
    <row r="3" spans="1:23" x14ac:dyDescent="0.2">
      <c r="A3" s="416" t="s">
        <v>719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6"/>
    </row>
    <row r="4" spans="1:23" ht="30" customHeight="1" x14ac:dyDescent="0.2">
      <c r="A4" s="419" t="s">
        <v>313</v>
      </c>
      <c r="B4" s="419" t="s">
        <v>183</v>
      </c>
      <c r="C4" s="419" t="s">
        <v>314</v>
      </c>
      <c r="D4" s="419" t="s">
        <v>36</v>
      </c>
      <c r="E4" s="421" t="s">
        <v>315</v>
      </c>
      <c r="F4" s="423"/>
      <c r="G4" s="422"/>
      <c r="H4" s="421" t="s">
        <v>316</v>
      </c>
      <c r="I4" s="423"/>
      <c r="J4" s="422"/>
      <c r="K4" s="419" t="s">
        <v>317</v>
      </c>
      <c r="L4" s="421" t="s">
        <v>318</v>
      </c>
      <c r="M4" s="423"/>
      <c r="N4" s="422"/>
      <c r="O4" s="419" t="s">
        <v>319</v>
      </c>
      <c r="P4" s="421" t="s">
        <v>320</v>
      </c>
      <c r="Q4" s="424" t="s">
        <v>321</v>
      </c>
      <c r="R4" s="424"/>
      <c r="S4" s="424"/>
      <c r="T4" s="424"/>
      <c r="U4" s="424"/>
      <c r="V4" s="424"/>
      <c r="W4" s="422" t="s">
        <v>322</v>
      </c>
    </row>
    <row r="5" spans="1:23" ht="15.75" customHeight="1" x14ac:dyDescent="0.2">
      <c r="A5" s="420"/>
      <c r="B5" s="420"/>
      <c r="C5" s="420"/>
      <c r="D5" s="420"/>
      <c r="E5" s="413"/>
      <c r="F5" s="414"/>
      <c r="G5" s="415"/>
      <c r="H5" s="413"/>
      <c r="I5" s="414"/>
      <c r="J5" s="415"/>
      <c r="K5" s="420"/>
      <c r="L5" s="413"/>
      <c r="M5" s="414"/>
      <c r="N5" s="415"/>
      <c r="O5" s="420"/>
      <c r="P5" s="420"/>
      <c r="Q5" s="413" t="s">
        <v>315</v>
      </c>
      <c r="R5" s="414"/>
      <c r="S5" s="415"/>
      <c r="T5" s="413" t="s">
        <v>323</v>
      </c>
      <c r="U5" s="414"/>
      <c r="V5" s="415"/>
      <c r="W5" s="420"/>
    </row>
    <row r="6" spans="1:23" ht="25.5" customHeight="1" x14ac:dyDescent="0.2">
      <c r="A6" s="43"/>
      <c r="B6" s="43"/>
      <c r="C6" s="43"/>
      <c r="D6" s="43"/>
      <c r="E6" s="43" t="s">
        <v>677</v>
      </c>
      <c r="F6" s="43" t="s">
        <v>678</v>
      </c>
      <c r="G6" s="43" t="s">
        <v>679</v>
      </c>
      <c r="H6" s="403" t="s">
        <v>677</v>
      </c>
      <c r="I6" s="43" t="s">
        <v>678</v>
      </c>
      <c r="J6" s="43" t="s">
        <v>679</v>
      </c>
      <c r="K6" s="43"/>
      <c r="L6" s="403" t="s">
        <v>677</v>
      </c>
      <c r="M6" s="43" t="s">
        <v>678</v>
      </c>
      <c r="N6" s="43" t="s">
        <v>679</v>
      </c>
      <c r="O6" s="43"/>
      <c r="P6" s="43"/>
      <c r="Q6" s="403" t="s">
        <v>677</v>
      </c>
      <c r="R6" s="43" t="s">
        <v>678</v>
      </c>
      <c r="S6" s="43" t="s">
        <v>679</v>
      </c>
      <c r="T6" s="43" t="s">
        <v>677</v>
      </c>
      <c r="U6" s="43" t="s">
        <v>678</v>
      </c>
      <c r="V6" s="43" t="s">
        <v>679</v>
      </c>
      <c r="W6" s="43"/>
    </row>
    <row r="7" spans="1:23" x14ac:dyDescent="0.2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/>
      <c r="G7" s="32"/>
      <c r="H7" s="404">
        <v>6</v>
      </c>
      <c r="I7" s="32"/>
      <c r="J7" s="32"/>
      <c r="K7" s="32">
        <v>7</v>
      </c>
      <c r="L7" s="404">
        <v>8</v>
      </c>
      <c r="M7" s="32"/>
      <c r="N7" s="32"/>
      <c r="O7" s="32">
        <v>9</v>
      </c>
      <c r="P7" s="32">
        <v>10</v>
      </c>
      <c r="Q7" s="404">
        <v>11</v>
      </c>
      <c r="R7" s="32"/>
      <c r="S7" s="32"/>
      <c r="T7" s="32">
        <v>12</v>
      </c>
      <c r="U7" s="32"/>
      <c r="V7" s="32"/>
      <c r="W7" s="32">
        <v>13</v>
      </c>
    </row>
    <row r="8" spans="1:23" ht="25.5" x14ac:dyDescent="0.2">
      <c r="A8" s="33" t="s">
        <v>324</v>
      </c>
      <c r="B8" s="33" t="s">
        <v>325</v>
      </c>
      <c r="C8" s="33" t="s">
        <v>203</v>
      </c>
      <c r="D8" s="34" t="s">
        <v>326</v>
      </c>
      <c r="E8" s="44">
        <f t="shared" ref="E8" si="0">H8+L8+Q8</f>
        <v>0</v>
      </c>
      <c r="F8" s="44">
        <f t="shared" ref="F8" si="1">I8+M8+R8</f>
        <v>0</v>
      </c>
      <c r="G8" s="45" t="e">
        <f t="shared" ref="G8:G22" si="2">F8/E8-1</f>
        <v>#DIV/0!</v>
      </c>
      <c r="H8" s="377"/>
      <c r="I8" s="35"/>
      <c r="J8" s="45" t="e">
        <f t="shared" ref="J8:J22" si="3">I8/H8-1</f>
        <v>#DIV/0!</v>
      </c>
      <c r="K8" s="35"/>
      <c r="L8" s="377"/>
      <c r="M8" s="35"/>
      <c r="N8" s="45" t="e">
        <f t="shared" ref="N8:N22" si="4">M8/L8-1</f>
        <v>#DIV/0!</v>
      </c>
      <c r="O8" s="35"/>
      <c r="P8" s="35"/>
      <c r="Q8" s="377"/>
      <c r="R8" s="35"/>
      <c r="S8" s="45" t="e">
        <f t="shared" ref="S8:S22" si="5">R8/Q8-1</f>
        <v>#DIV/0!</v>
      </c>
      <c r="T8" s="35"/>
      <c r="U8" s="35"/>
      <c r="V8" s="45" t="e">
        <f t="shared" ref="V8:V22" si="6">U8/T8-1</f>
        <v>#DIV/0!</v>
      </c>
      <c r="W8" s="34"/>
    </row>
    <row r="9" spans="1:23" ht="38.25" x14ac:dyDescent="0.2">
      <c r="A9" s="33" t="s">
        <v>328</v>
      </c>
      <c r="B9" s="33" t="s">
        <v>329</v>
      </c>
      <c r="C9" s="33" t="s">
        <v>187</v>
      </c>
      <c r="D9" s="34" t="s">
        <v>285</v>
      </c>
      <c r="E9" s="44">
        <f t="shared" ref="E9:E10" si="7">H9+L9+Q9</f>
        <v>0</v>
      </c>
      <c r="F9" s="44">
        <f t="shared" ref="F9:F10" si="8">I9+M9+R9</f>
        <v>0</v>
      </c>
      <c r="G9" s="45" t="e">
        <f t="shared" si="2"/>
        <v>#DIV/0!</v>
      </c>
      <c r="H9" s="377"/>
      <c r="I9" s="35"/>
      <c r="J9" s="45" t="e">
        <f t="shared" si="3"/>
        <v>#DIV/0!</v>
      </c>
      <c r="K9" s="35"/>
      <c r="L9" s="377"/>
      <c r="M9" s="35"/>
      <c r="N9" s="45" t="e">
        <f t="shared" si="4"/>
        <v>#DIV/0!</v>
      </c>
      <c r="O9" s="35"/>
      <c r="P9" s="35"/>
      <c r="Q9" s="377"/>
      <c r="R9" s="35"/>
      <c r="S9" s="45" t="e">
        <f t="shared" si="5"/>
        <v>#DIV/0!</v>
      </c>
      <c r="T9" s="35"/>
      <c r="U9" s="35"/>
      <c r="V9" s="45" t="e">
        <f t="shared" si="6"/>
        <v>#DIV/0!</v>
      </c>
      <c r="W9" s="34"/>
    </row>
    <row r="10" spans="1:23" ht="38.25" x14ac:dyDescent="0.2">
      <c r="A10" s="33" t="s">
        <v>330</v>
      </c>
      <c r="B10" s="33" t="s">
        <v>331</v>
      </c>
      <c r="C10" s="33" t="s">
        <v>187</v>
      </c>
      <c r="D10" s="34" t="s">
        <v>332</v>
      </c>
      <c r="E10" s="44">
        <f t="shared" si="7"/>
        <v>0</v>
      </c>
      <c r="F10" s="44">
        <f t="shared" si="8"/>
        <v>0</v>
      </c>
      <c r="G10" s="45" t="e">
        <f t="shared" si="2"/>
        <v>#DIV/0!</v>
      </c>
      <c r="H10" s="377"/>
      <c r="I10" s="35"/>
      <c r="J10" s="45" t="e">
        <f t="shared" si="3"/>
        <v>#DIV/0!</v>
      </c>
      <c r="K10" s="35"/>
      <c r="L10" s="377"/>
      <c r="M10" s="35"/>
      <c r="N10" s="45" t="e">
        <f t="shared" si="4"/>
        <v>#DIV/0!</v>
      </c>
      <c r="O10" s="35"/>
      <c r="P10" s="35"/>
      <c r="Q10" s="377"/>
      <c r="R10" s="35"/>
      <c r="S10" s="45" t="e">
        <f t="shared" si="5"/>
        <v>#DIV/0!</v>
      </c>
      <c r="T10" s="35"/>
      <c r="U10" s="35"/>
      <c r="V10" s="45" t="e">
        <f t="shared" si="6"/>
        <v>#DIV/0!</v>
      </c>
      <c r="W10" s="34"/>
    </row>
    <row r="11" spans="1:23" x14ac:dyDescent="0.2">
      <c r="A11" s="36" t="s">
        <v>333</v>
      </c>
      <c r="B11" s="36" t="s">
        <v>334</v>
      </c>
      <c r="C11" s="36" t="s">
        <v>278</v>
      </c>
      <c r="D11" s="37" t="s">
        <v>335</v>
      </c>
      <c r="E11" s="38">
        <f>E12+E16+E38+E39+E40+E41+E42</f>
        <v>47241809</v>
      </c>
      <c r="F11" s="38">
        <f t="shared" ref="F11:U11" si="9">F12+F16+F38+F39+F40+F41+F42</f>
        <v>47298907.649999999</v>
      </c>
      <c r="G11" s="45">
        <f t="shared" si="2"/>
        <v>1.2086465613541097E-3</v>
      </c>
      <c r="H11" s="370">
        <f t="shared" si="9"/>
        <v>4493200</v>
      </c>
      <c r="I11" s="38">
        <f t="shared" si="9"/>
        <v>4493200</v>
      </c>
      <c r="J11" s="45">
        <f t="shared" si="3"/>
        <v>0</v>
      </c>
      <c r="K11" s="38">
        <f t="shared" si="9"/>
        <v>0</v>
      </c>
      <c r="L11" s="370">
        <f t="shared" si="9"/>
        <v>3600000</v>
      </c>
      <c r="M11" s="38">
        <f t="shared" si="9"/>
        <v>3600000</v>
      </c>
      <c r="N11" s="45">
        <f t="shared" si="4"/>
        <v>0</v>
      </c>
      <c r="O11" s="38">
        <f t="shared" si="9"/>
        <v>0</v>
      </c>
      <c r="P11" s="38">
        <f t="shared" si="9"/>
        <v>0</v>
      </c>
      <c r="Q11" s="370">
        <f t="shared" si="9"/>
        <v>39148609</v>
      </c>
      <c r="R11" s="38">
        <f t="shared" si="9"/>
        <v>39205707.649999999</v>
      </c>
      <c r="S11" s="45">
        <f t="shared" si="5"/>
        <v>1.4585103138657907E-3</v>
      </c>
      <c r="T11" s="38">
        <f t="shared" si="9"/>
        <v>0</v>
      </c>
      <c r="U11" s="38">
        <f t="shared" si="9"/>
        <v>0</v>
      </c>
      <c r="V11" s="45" t="e">
        <f t="shared" si="6"/>
        <v>#DIV/0!</v>
      </c>
      <c r="W11" s="37" t="s">
        <v>327</v>
      </c>
    </row>
    <row r="12" spans="1:23" x14ac:dyDescent="0.2">
      <c r="A12" s="36" t="s">
        <v>336</v>
      </c>
      <c r="B12" s="36" t="s">
        <v>337</v>
      </c>
      <c r="C12" s="36" t="s">
        <v>185</v>
      </c>
      <c r="D12" s="39" t="s">
        <v>338</v>
      </c>
      <c r="E12" s="38">
        <f>SUM(E13:E15)</f>
        <v>0</v>
      </c>
      <c r="F12" s="38">
        <f t="shared" ref="F12:U12" si="10">SUM(F13:F15)</f>
        <v>0</v>
      </c>
      <c r="G12" s="45" t="e">
        <f t="shared" si="2"/>
        <v>#DIV/0!</v>
      </c>
      <c r="H12" s="370">
        <f t="shared" si="10"/>
        <v>0</v>
      </c>
      <c r="I12" s="38">
        <f t="shared" si="10"/>
        <v>0</v>
      </c>
      <c r="J12" s="45" t="e">
        <f t="shared" si="3"/>
        <v>#DIV/0!</v>
      </c>
      <c r="K12" s="38">
        <f t="shared" si="10"/>
        <v>0</v>
      </c>
      <c r="L12" s="370">
        <f t="shared" si="10"/>
        <v>0</v>
      </c>
      <c r="M12" s="38">
        <f t="shared" si="10"/>
        <v>0</v>
      </c>
      <c r="N12" s="45" t="e">
        <f t="shared" si="4"/>
        <v>#DIV/0!</v>
      </c>
      <c r="O12" s="38">
        <f t="shared" si="10"/>
        <v>0</v>
      </c>
      <c r="P12" s="38">
        <f t="shared" si="10"/>
        <v>0</v>
      </c>
      <c r="Q12" s="370">
        <f t="shared" si="10"/>
        <v>0</v>
      </c>
      <c r="R12" s="38">
        <f t="shared" si="10"/>
        <v>0</v>
      </c>
      <c r="S12" s="45" t="e">
        <f t="shared" si="5"/>
        <v>#DIV/0!</v>
      </c>
      <c r="T12" s="38">
        <f t="shared" si="10"/>
        <v>0</v>
      </c>
      <c r="U12" s="38">
        <f t="shared" si="10"/>
        <v>0</v>
      </c>
      <c r="V12" s="45" t="e">
        <f t="shared" si="6"/>
        <v>#DIV/0!</v>
      </c>
      <c r="W12" s="37" t="s">
        <v>327</v>
      </c>
    </row>
    <row r="13" spans="1:23" ht="25.5" x14ac:dyDescent="0.2">
      <c r="A13" s="33" t="s">
        <v>339</v>
      </c>
      <c r="B13" s="33" t="s">
        <v>340</v>
      </c>
      <c r="C13" s="33" t="s">
        <v>185</v>
      </c>
      <c r="D13" s="40" t="s">
        <v>341</v>
      </c>
      <c r="E13" s="44">
        <f t="shared" ref="E13:E15" si="11">H13+L13+Q13</f>
        <v>0</v>
      </c>
      <c r="F13" s="44">
        <f t="shared" ref="F13:F15" si="12">I13+M13+R13</f>
        <v>0</v>
      </c>
      <c r="G13" s="45" t="e">
        <f t="shared" si="2"/>
        <v>#DIV/0!</v>
      </c>
      <c r="H13" s="377"/>
      <c r="I13" s="35"/>
      <c r="J13" s="45" t="e">
        <f t="shared" si="3"/>
        <v>#DIV/0!</v>
      </c>
      <c r="K13" s="35"/>
      <c r="L13" s="377"/>
      <c r="M13" s="35"/>
      <c r="N13" s="45" t="e">
        <f t="shared" si="4"/>
        <v>#DIV/0!</v>
      </c>
      <c r="O13" s="35"/>
      <c r="P13" s="35"/>
      <c r="Q13" s="377"/>
      <c r="R13" s="35"/>
      <c r="S13" s="45" t="e">
        <f t="shared" si="5"/>
        <v>#DIV/0!</v>
      </c>
      <c r="T13" s="35"/>
      <c r="U13" s="35"/>
      <c r="V13" s="45" t="e">
        <f t="shared" si="6"/>
        <v>#DIV/0!</v>
      </c>
      <c r="W13" s="34" t="s">
        <v>327</v>
      </c>
    </row>
    <row r="14" spans="1:23" x14ac:dyDescent="0.2">
      <c r="A14" s="33" t="s">
        <v>342</v>
      </c>
      <c r="B14" s="33" t="s">
        <v>343</v>
      </c>
      <c r="C14" s="33" t="s">
        <v>185</v>
      </c>
      <c r="D14" s="40" t="s">
        <v>186</v>
      </c>
      <c r="E14" s="44">
        <f t="shared" si="11"/>
        <v>0</v>
      </c>
      <c r="F14" s="44">
        <f t="shared" si="12"/>
        <v>0</v>
      </c>
      <c r="G14" s="45" t="e">
        <f t="shared" si="2"/>
        <v>#DIV/0!</v>
      </c>
      <c r="H14" s="377"/>
      <c r="I14" s="35"/>
      <c r="J14" s="45" t="e">
        <f t="shared" si="3"/>
        <v>#DIV/0!</v>
      </c>
      <c r="K14" s="35"/>
      <c r="L14" s="377"/>
      <c r="M14" s="35"/>
      <c r="N14" s="45" t="e">
        <f t="shared" si="4"/>
        <v>#DIV/0!</v>
      </c>
      <c r="O14" s="35"/>
      <c r="P14" s="35"/>
      <c r="Q14" s="377"/>
      <c r="R14" s="35"/>
      <c r="S14" s="45" t="e">
        <f t="shared" si="5"/>
        <v>#DIV/0!</v>
      </c>
      <c r="T14" s="35"/>
      <c r="U14" s="35"/>
      <c r="V14" s="45" t="e">
        <f t="shared" si="6"/>
        <v>#DIV/0!</v>
      </c>
      <c r="W14" s="34" t="s">
        <v>327</v>
      </c>
    </row>
    <row r="15" spans="1:23" x14ac:dyDescent="0.2">
      <c r="A15" s="33" t="s">
        <v>344</v>
      </c>
      <c r="B15" s="33" t="s">
        <v>345</v>
      </c>
      <c r="C15" s="33" t="s">
        <v>185</v>
      </c>
      <c r="D15" s="40" t="s">
        <v>346</v>
      </c>
      <c r="E15" s="44">
        <f t="shared" si="11"/>
        <v>0</v>
      </c>
      <c r="F15" s="44">
        <f t="shared" si="12"/>
        <v>0</v>
      </c>
      <c r="G15" s="45" t="e">
        <f t="shared" si="2"/>
        <v>#DIV/0!</v>
      </c>
      <c r="H15" s="377"/>
      <c r="I15" s="35"/>
      <c r="J15" s="45" t="e">
        <f t="shared" si="3"/>
        <v>#DIV/0!</v>
      </c>
      <c r="K15" s="35"/>
      <c r="L15" s="377"/>
      <c r="M15" s="35"/>
      <c r="N15" s="45" t="e">
        <f t="shared" si="4"/>
        <v>#DIV/0!</v>
      </c>
      <c r="O15" s="35"/>
      <c r="P15" s="35"/>
      <c r="Q15" s="377"/>
      <c r="R15" s="35"/>
      <c r="S15" s="45" t="e">
        <f t="shared" si="5"/>
        <v>#DIV/0!</v>
      </c>
      <c r="T15" s="35"/>
      <c r="U15" s="35"/>
      <c r="V15" s="45" t="e">
        <f t="shared" si="6"/>
        <v>#DIV/0!</v>
      </c>
      <c r="W15" s="34" t="s">
        <v>327</v>
      </c>
    </row>
    <row r="16" spans="1:23" x14ac:dyDescent="0.2">
      <c r="A16" s="36" t="s">
        <v>347</v>
      </c>
      <c r="B16" s="36" t="s">
        <v>348</v>
      </c>
      <c r="C16" s="36" t="s">
        <v>187</v>
      </c>
      <c r="D16" s="39" t="s">
        <v>349</v>
      </c>
      <c r="E16" s="38">
        <f>E17</f>
        <v>43641809</v>
      </c>
      <c r="F16" s="38">
        <f t="shared" ref="F16:U16" si="13">F17</f>
        <v>43695407.649999999</v>
      </c>
      <c r="G16" s="45">
        <f t="shared" si="2"/>
        <v>1.2281491356143093E-3</v>
      </c>
      <c r="H16" s="370">
        <f t="shared" si="13"/>
        <v>4493200</v>
      </c>
      <c r="I16" s="38">
        <f t="shared" si="13"/>
        <v>4493200</v>
      </c>
      <c r="J16" s="45">
        <f t="shared" si="3"/>
        <v>0</v>
      </c>
      <c r="K16" s="38">
        <f t="shared" si="13"/>
        <v>0</v>
      </c>
      <c r="L16" s="370">
        <f t="shared" si="13"/>
        <v>0</v>
      </c>
      <c r="M16" s="38">
        <f t="shared" si="13"/>
        <v>0</v>
      </c>
      <c r="N16" s="45" t="e">
        <f t="shared" si="4"/>
        <v>#DIV/0!</v>
      </c>
      <c r="O16" s="38">
        <f t="shared" si="13"/>
        <v>0</v>
      </c>
      <c r="P16" s="38">
        <f t="shared" si="13"/>
        <v>0</v>
      </c>
      <c r="Q16" s="370">
        <f t="shared" si="13"/>
        <v>39148609</v>
      </c>
      <c r="R16" s="38">
        <f t="shared" si="13"/>
        <v>39202207.649999999</v>
      </c>
      <c r="S16" s="45">
        <f t="shared" si="5"/>
        <v>1.3691073928066011E-3</v>
      </c>
      <c r="T16" s="38">
        <f t="shared" si="13"/>
        <v>0</v>
      </c>
      <c r="U16" s="38">
        <f t="shared" si="13"/>
        <v>0</v>
      </c>
      <c r="V16" s="45" t="e">
        <f t="shared" si="6"/>
        <v>#DIV/0!</v>
      </c>
      <c r="W16" s="37" t="s">
        <v>327</v>
      </c>
    </row>
    <row r="17" spans="1:23" ht="25.5" x14ac:dyDescent="0.2">
      <c r="A17" s="36" t="s">
        <v>350</v>
      </c>
      <c r="B17" s="36" t="s">
        <v>351</v>
      </c>
      <c r="C17" s="36" t="s">
        <v>187</v>
      </c>
      <c r="D17" s="41" t="s">
        <v>352</v>
      </c>
      <c r="E17" s="38">
        <f>E18+E31+E32++E35+E36+E37</f>
        <v>43641809</v>
      </c>
      <c r="F17" s="38">
        <f t="shared" ref="F17:T17" si="14">F18+F31+F32++F35+F36+F37</f>
        <v>43695407.649999999</v>
      </c>
      <c r="G17" s="45">
        <f t="shared" si="2"/>
        <v>1.2281491356143093E-3</v>
      </c>
      <c r="H17" s="370">
        <f t="shared" si="14"/>
        <v>4493200</v>
      </c>
      <c r="I17" s="38">
        <f t="shared" si="14"/>
        <v>4493200</v>
      </c>
      <c r="J17" s="45">
        <f t="shared" si="3"/>
        <v>0</v>
      </c>
      <c r="K17" s="38">
        <f t="shared" si="14"/>
        <v>0</v>
      </c>
      <c r="L17" s="370">
        <f t="shared" si="14"/>
        <v>0</v>
      </c>
      <c r="M17" s="38">
        <f t="shared" si="14"/>
        <v>0</v>
      </c>
      <c r="N17" s="45" t="e">
        <f t="shared" si="4"/>
        <v>#DIV/0!</v>
      </c>
      <c r="O17" s="38">
        <f t="shared" si="14"/>
        <v>0</v>
      </c>
      <c r="P17" s="38">
        <f t="shared" si="14"/>
        <v>0</v>
      </c>
      <c r="Q17" s="370">
        <f t="shared" si="14"/>
        <v>39148609</v>
      </c>
      <c r="R17" s="38">
        <f t="shared" si="14"/>
        <v>39202207.649999999</v>
      </c>
      <c r="S17" s="45">
        <f t="shared" si="5"/>
        <v>1.3691073928066011E-3</v>
      </c>
      <c r="T17" s="38">
        <f t="shared" si="14"/>
        <v>0</v>
      </c>
      <c r="U17" s="38">
        <f>U18+U31+U32++U35+U36+U37</f>
        <v>0</v>
      </c>
      <c r="V17" s="45" t="e">
        <f t="shared" si="6"/>
        <v>#DIV/0!</v>
      </c>
      <c r="W17" s="37" t="s">
        <v>327</v>
      </c>
    </row>
    <row r="18" spans="1:23" x14ac:dyDescent="0.2">
      <c r="A18" s="36" t="s">
        <v>353</v>
      </c>
      <c r="B18" s="36" t="s">
        <v>354</v>
      </c>
      <c r="C18" s="36" t="s">
        <v>187</v>
      </c>
      <c r="D18" s="42" t="s">
        <v>355</v>
      </c>
      <c r="E18" s="38">
        <f>E19+E24+E28</f>
        <v>36488609</v>
      </c>
      <c r="F18" s="38">
        <f t="shared" ref="F18:U18" si="15">F19+F24+F28</f>
        <v>36542207.649999999</v>
      </c>
      <c r="G18" s="45">
        <f t="shared" si="2"/>
        <v>1.4689145864672515E-3</v>
      </c>
      <c r="H18" s="370">
        <f t="shared" si="15"/>
        <v>0</v>
      </c>
      <c r="I18" s="38">
        <f t="shared" si="15"/>
        <v>0</v>
      </c>
      <c r="J18" s="45" t="e">
        <f t="shared" si="3"/>
        <v>#DIV/0!</v>
      </c>
      <c r="K18" s="38">
        <f t="shared" si="15"/>
        <v>0</v>
      </c>
      <c r="L18" s="370">
        <f t="shared" si="15"/>
        <v>0</v>
      </c>
      <c r="M18" s="38">
        <f t="shared" si="15"/>
        <v>0</v>
      </c>
      <c r="N18" s="45" t="e">
        <f t="shared" si="4"/>
        <v>#DIV/0!</v>
      </c>
      <c r="O18" s="38">
        <f t="shared" si="15"/>
        <v>0</v>
      </c>
      <c r="P18" s="38">
        <f t="shared" si="15"/>
        <v>0</v>
      </c>
      <c r="Q18" s="370">
        <f t="shared" si="15"/>
        <v>36488609</v>
      </c>
      <c r="R18" s="38">
        <f t="shared" si="15"/>
        <v>36542207.649999999</v>
      </c>
      <c r="S18" s="45">
        <f t="shared" si="5"/>
        <v>1.4689145864672515E-3</v>
      </c>
      <c r="T18" s="38">
        <f t="shared" si="15"/>
        <v>0</v>
      </c>
      <c r="U18" s="38">
        <f t="shared" si="15"/>
        <v>0</v>
      </c>
      <c r="V18" s="45" t="e">
        <f t="shared" si="6"/>
        <v>#DIV/0!</v>
      </c>
      <c r="W18" s="37" t="s">
        <v>327</v>
      </c>
    </row>
    <row r="19" spans="1:23" s="373" customFormat="1" ht="25.5" x14ac:dyDescent="0.2">
      <c r="A19" s="368" t="s">
        <v>356</v>
      </c>
      <c r="B19" s="368" t="s">
        <v>357</v>
      </c>
      <c r="C19" s="368" t="s">
        <v>187</v>
      </c>
      <c r="D19" s="369" t="s">
        <v>358</v>
      </c>
      <c r="E19" s="370">
        <f>SUM(E20:E23)</f>
        <v>0</v>
      </c>
      <c r="F19" s="370">
        <f t="shared" ref="F19:U19" si="16">SUM(F20:F23)</f>
        <v>0</v>
      </c>
      <c r="G19" s="371" t="e">
        <f t="shared" si="2"/>
        <v>#DIV/0!</v>
      </c>
      <c r="H19" s="370">
        <f t="shared" si="16"/>
        <v>0</v>
      </c>
      <c r="I19" s="370">
        <f t="shared" si="16"/>
        <v>0</v>
      </c>
      <c r="J19" s="371" t="e">
        <f t="shared" si="3"/>
        <v>#DIV/0!</v>
      </c>
      <c r="K19" s="370">
        <f t="shared" si="16"/>
        <v>0</v>
      </c>
      <c r="L19" s="370">
        <f t="shared" si="16"/>
        <v>0</v>
      </c>
      <c r="M19" s="370">
        <f t="shared" si="16"/>
        <v>0</v>
      </c>
      <c r="N19" s="371" t="e">
        <f t="shared" si="4"/>
        <v>#DIV/0!</v>
      </c>
      <c r="O19" s="370">
        <f t="shared" si="16"/>
        <v>0</v>
      </c>
      <c r="P19" s="370">
        <f t="shared" si="16"/>
        <v>0</v>
      </c>
      <c r="Q19" s="370">
        <f t="shared" si="16"/>
        <v>0</v>
      </c>
      <c r="R19" s="370">
        <f t="shared" si="16"/>
        <v>0</v>
      </c>
      <c r="S19" s="371" t="e">
        <f t="shared" si="5"/>
        <v>#DIV/0!</v>
      </c>
      <c r="T19" s="370">
        <f t="shared" si="16"/>
        <v>0</v>
      </c>
      <c r="U19" s="370">
        <f t="shared" si="16"/>
        <v>0</v>
      </c>
      <c r="V19" s="371" t="e">
        <f t="shared" si="6"/>
        <v>#DIV/0!</v>
      </c>
      <c r="W19" s="372" t="s">
        <v>327</v>
      </c>
    </row>
    <row r="20" spans="1:23" s="373" customFormat="1" ht="25.5" x14ac:dyDescent="0.2">
      <c r="A20" s="374" t="s">
        <v>359</v>
      </c>
      <c r="B20" s="374" t="s">
        <v>360</v>
      </c>
      <c r="C20" s="374" t="s">
        <v>187</v>
      </c>
      <c r="D20" s="375" t="s">
        <v>361</v>
      </c>
      <c r="E20" s="376">
        <f t="shared" ref="E20:E23" si="17">H20+L20+Q20</f>
        <v>0</v>
      </c>
      <c r="F20" s="376">
        <f t="shared" ref="F20:F23" si="18">I20+M20+R20</f>
        <v>0</v>
      </c>
      <c r="G20" s="371" t="e">
        <f t="shared" si="2"/>
        <v>#DIV/0!</v>
      </c>
      <c r="H20" s="377"/>
      <c r="I20" s="377"/>
      <c r="J20" s="371" t="e">
        <f t="shared" si="3"/>
        <v>#DIV/0!</v>
      </c>
      <c r="K20" s="377"/>
      <c r="L20" s="377"/>
      <c r="M20" s="377"/>
      <c r="N20" s="371" t="e">
        <f t="shared" si="4"/>
        <v>#DIV/0!</v>
      </c>
      <c r="O20" s="377"/>
      <c r="P20" s="377"/>
      <c r="Q20" s="377"/>
      <c r="R20" s="377"/>
      <c r="S20" s="371" t="e">
        <f t="shared" si="5"/>
        <v>#DIV/0!</v>
      </c>
      <c r="T20" s="377"/>
      <c r="U20" s="377"/>
      <c r="V20" s="371" t="e">
        <f t="shared" si="6"/>
        <v>#DIV/0!</v>
      </c>
      <c r="W20" s="378" t="s">
        <v>327</v>
      </c>
    </row>
    <row r="21" spans="1:23" s="373" customFormat="1" ht="25.5" x14ac:dyDescent="0.2">
      <c r="A21" s="374" t="s">
        <v>362</v>
      </c>
      <c r="B21" s="374" t="s">
        <v>363</v>
      </c>
      <c r="C21" s="374" t="s">
        <v>187</v>
      </c>
      <c r="D21" s="375" t="s">
        <v>188</v>
      </c>
      <c r="E21" s="376">
        <f t="shared" si="17"/>
        <v>0</v>
      </c>
      <c r="F21" s="376">
        <f t="shared" si="18"/>
        <v>0</v>
      </c>
      <c r="G21" s="371" t="e">
        <f t="shared" si="2"/>
        <v>#DIV/0!</v>
      </c>
      <c r="H21" s="377"/>
      <c r="I21" s="377"/>
      <c r="J21" s="371" t="e">
        <f t="shared" si="3"/>
        <v>#DIV/0!</v>
      </c>
      <c r="K21" s="377"/>
      <c r="L21" s="377"/>
      <c r="M21" s="377"/>
      <c r="N21" s="371" t="e">
        <f t="shared" si="4"/>
        <v>#DIV/0!</v>
      </c>
      <c r="O21" s="377"/>
      <c r="P21" s="377"/>
      <c r="Q21" s="377"/>
      <c r="R21" s="377"/>
      <c r="S21" s="371" t="e">
        <f t="shared" si="5"/>
        <v>#DIV/0!</v>
      </c>
      <c r="T21" s="377"/>
      <c r="U21" s="377"/>
      <c r="V21" s="371" t="e">
        <f t="shared" si="6"/>
        <v>#DIV/0!</v>
      </c>
      <c r="W21" s="378" t="s">
        <v>327</v>
      </c>
    </row>
    <row r="22" spans="1:23" s="373" customFormat="1" ht="25.5" x14ac:dyDescent="0.2">
      <c r="A22" s="374" t="s">
        <v>364</v>
      </c>
      <c r="B22" s="374" t="s">
        <v>365</v>
      </c>
      <c r="C22" s="374" t="s">
        <v>187</v>
      </c>
      <c r="D22" s="375" t="s">
        <v>189</v>
      </c>
      <c r="E22" s="376">
        <f t="shared" si="17"/>
        <v>0</v>
      </c>
      <c r="F22" s="376">
        <f t="shared" si="18"/>
        <v>0</v>
      </c>
      <c r="G22" s="371" t="e">
        <f t="shared" si="2"/>
        <v>#DIV/0!</v>
      </c>
      <c r="H22" s="377"/>
      <c r="I22" s="377"/>
      <c r="J22" s="371" t="e">
        <f t="shared" si="3"/>
        <v>#DIV/0!</v>
      </c>
      <c r="K22" s="377"/>
      <c r="L22" s="377"/>
      <c r="M22" s="377"/>
      <c r="N22" s="371" t="e">
        <f t="shared" si="4"/>
        <v>#DIV/0!</v>
      </c>
      <c r="O22" s="377"/>
      <c r="P22" s="377"/>
      <c r="Q22" s="377"/>
      <c r="R22" s="377"/>
      <c r="S22" s="371" t="e">
        <f t="shared" si="5"/>
        <v>#DIV/0!</v>
      </c>
      <c r="T22" s="377"/>
      <c r="U22" s="377"/>
      <c r="V22" s="371" t="e">
        <f t="shared" si="6"/>
        <v>#DIV/0!</v>
      </c>
      <c r="W22" s="378" t="s">
        <v>327</v>
      </c>
    </row>
    <row r="23" spans="1:23" s="373" customFormat="1" ht="25.5" x14ac:dyDescent="0.2">
      <c r="A23" s="374" t="s">
        <v>366</v>
      </c>
      <c r="B23" s="374" t="s">
        <v>367</v>
      </c>
      <c r="C23" s="374" t="s">
        <v>187</v>
      </c>
      <c r="D23" s="375" t="s">
        <v>190</v>
      </c>
      <c r="E23" s="376">
        <f t="shared" si="17"/>
        <v>0</v>
      </c>
      <c r="F23" s="376">
        <f t="shared" si="18"/>
        <v>0</v>
      </c>
      <c r="G23" s="371" t="e">
        <f>F23/E23-1</f>
        <v>#DIV/0!</v>
      </c>
      <c r="H23" s="377"/>
      <c r="I23" s="377"/>
      <c r="J23" s="371" t="e">
        <f>I23/H23-1</f>
        <v>#DIV/0!</v>
      </c>
      <c r="K23" s="377"/>
      <c r="L23" s="377"/>
      <c r="M23" s="377"/>
      <c r="N23" s="371" t="e">
        <f>M23/L23-1</f>
        <v>#DIV/0!</v>
      </c>
      <c r="O23" s="377"/>
      <c r="P23" s="377"/>
      <c r="Q23" s="377"/>
      <c r="R23" s="377"/>
      <c r="S23" s="371" t="e">
        <f>R23/Q23-1</f>
        <v>#DIV/0!</v>
      </c>
      <c r="T23" s="377"/>
      <c r="U23" s="377"/>
      <c r="V23" s="371" t="e">
        <f>U23/T23-1</f>
        <v>#DIV/0!</v>
      </c>
      <c r="W23" s="378" t="s">
        <v>327</v>
      </c>
    </row>
    <row r="24" spans="1:23" s="373" customFormat="1" ht="25.5" x14ac:dyDescent="0.2">
      <c r="A24" s="368" t="s">
        <v>368</v>
      </c>
      <c r="B24" s="368" t="s">
        <v>369</v>
      </c>
      <c r="C24" s="368" t="s">
        <v>187</v>
      </c>
      <c r="D24" s="369" t="s">
        <v>191</v>
      </c>
      <c r="E24" s="370">
        <f>SUM(E25:E27)</f>
        <v>35083600</v>
      </c>
      <c r="F24" s="370">
        <f t="shared" ref="F24:U24" si="19">SUM(F25:F27)</f>
        <v>35137198.649999999</v>
      </c>
      <c r="G24" s="371">
        <f t="shared" ref="G24:G87" si="20">F24/E24-1</f>
        <v>1.5277408817795379E-3</v>
      </c>
      <c r="H24" s="370">
        <f t="shared" si="19"/>
        <v>0</v>
      </c>
      <c r="I24" s="370">
        <f t="shared" si="19"/>
        <v>0</v>
      </c>
      <c r="J24" s="371" t="e">
        <f t="shared" ref="J24:J87" si="21">I24/H24-1</f>
        <v>#DIV/0!</v>
      </c>
      <c r="K24" s="370">
        <f t="shared" si="19"/>
        <v>0</v>
      </c>
      <c r="L24" s="370">
        <f t="shared" si="19"/>
        <v>0</v>
      </c>
      <c r="M24" s="370">
        <f t="shared" si="19"/>
        <v>0</v>
      </c>
      <c r="N24" s="371" t="e">
        <f t="shared" ref="N24:N87" si="22">M24/L24-1</f>
        <v>#DIV/0!</v>
      </c>
      <c r="O24" s="370">
        <f t="shared" si="19"/>
        <v>0</v>
      </c>
      <c r="P24" s="370">
        <f t="shared" si="19"/>
        <v>0</v>
      </c>
      <c r="Q24" s="370">
        <f t="shared" si="19"/>
        <v>35083600</v>
      </c>
      <c r="R24" s="370">
        <f t="shared" si="19"/>
        <v>35137198.649999999</v>
      </c>
      <c r="S24" s="371">
        <f t="shared" ref="S24:S87" si="23">R24/Q24-1</f>
        <v>1.5277408817795379E-3</v>
      </c>
      <c r="T24" s="370">
        <f t="shared" si="19"/>
        <v>0</v>
      </c>
      <c r="U24" s="370">
        <f t="shared" si="19"/>
        <v>0</v>
      </c>
      <c r="V24" s="371" t="e">
        <f t="shared" ref="V24:V87" si="24">U24/T24-1</f>
        <v>#DIV/0!</v>
      </c>
      <c r="W24" s="372" t="s">
        <v>327</v>
      </c>
    </row>
    <row r="25" spans="1:23" s="373" customFormat="1" ht="27" customHeight="1" x14ac:dyDescent="0.2">
      <c r="A25" s="374" t="s">
        <v>370</v>
      </c>
      <c r="B25" s="374" t="s">
        <v>371</v>
      </c>
      <c r="C25" s="374" t="s">
        <v>187</v>
      </c>
      <c r="D25" s="375" t="s">
        <v>372</v>
      </c>
      <c r="E25" s="376">
        <f t="shared" ref="E25:E27" si="25">H25+L25+Q25</f>
        <v>0</v>
      </c>
      <c r="F25" s="376">
        <f t="shared" ref="F25:F27" si="26">I25+M25+R25</f>
        <v>0</v>
      </c>
      <c r="G25" s="371" t="e">
        <f t="shared" si="20"/>
        <v>#DIV/0!</v>
      </c>
      <c r="H25" s="377"/>
      <c r="I25" s="377"/>
      <c r="J25" s="371" t="e">
        <f t="shared" si="21"/>
        <v>#DIV/0!</v>
      </c>
      <c r="K25" s="377"/>
      <c r="L25" s="377"/>
      <c r="M25" s="377"/>
      <c r="N25" s="371" t="e">
        <f t="shared" si="22"/>
        <v>#DIV/0!</v>
      </c>
      <c r="O25" s="377"/>
      <c r="P25" s="377"/>
      <c r="Q25" s="377"/>
      <c r="R25" s="377"/>
      <c r="S25" s="371" t="e">
        <f t="shared" si="23"/>
        <v>#DIV/0!</v>
      </c>
      <c r="T25" s="377"/>
      <c r="U25" s="377"/>
      <c r="V25" s="371" t="e">
        <f t="shared" si="24"/>
        <v>#DIV/0!</v>
      </c>
      <c r="W25" s="378" t="s">
        <v>327</v>
      </c>
    </row>
    <row r="26" spans="1:23" s="373" customFormat="1" ht="25.5" x14ac:dyDescent="0.2">
      <c r="A26" s="374" t="s">
        <v>373</v>
      </c>
      <c r="B26" s="374" t="s">
        <v>374</v>
      </c>
      <c r="C26" s="374" t="s">
        <v>187</v>
      </c>
      <c r="D26" s="375" t="s">
        <v>192</v>
      </c>
      <c r="E26" s="376">
        <f t="shared" si="25"/>
        <v>35083600</v>
      </c>
      <c r="F26" s="376">
        <f t="shared" si="26"/>
        <v>35137198.649999999</v>
      </c>
      <c r="G26" s="371">
        <f t="shared" si="20"/>
        <v>1.5277408817795379E-3</v>
      </c>
      <c r="H26" s="377"/>
      <c r="I26" s="377"/>
      <c r="J26" s="371" t="e">
        <f t="shared" si="21"/>
        <v>#DIV/0!</v>
      </c>
      <c r="K26" s="377"/>
      <c r="L26" s="377"/>
      <c r="M26" s="377"/>
      <c r="N26" s="371" t="e">
        <f t="shared" si="22"/>
        <v>#DIV/0!</v>
      </c>
      <c r="O26" s="377"/>
      <c r="P26" s="377"/>
      <c r="Q26" s="377">
        <v>35083600</v>
      </c>
      <c r="R26" s="377">
        <f>35140698.65-3500</f>
        <v>35137198.649999999</v>
      </c>
      <c r="S26" s="371">
        <f t="shared" si="23"/>
        <v>1.5277408817795379E-3</v>
      </c>
      <c r="T26" s="377"/>
      <c r="U26" s="377"/>
      <c r="V26" s="371" t="e">
        <f t="shared" si="24"/>
        <v>#DIV/0!</v>
      </c>
      <c r="W26" s="378" t="s">
        <v>327</v>
      </c>
    </row>
    <row r="27" spans="1:23" s="373" customFormat="1" ht="25.5" x14ac:dyDescent="0.2">
      <c r="A27" s="374" t="s">
        <v>375</v>
      </c>
      <c r="B27" s="374" t="s">
        <v>376</v>
      </c>
      <c r="C27" s="374" t="s">
        <v>187</v>
      </c>
      <c r="D27" s="379" t="s">
        <v>193</v>
      </c>
      <c r="E27" s="376">
        <f t="shared" si="25"/>
        <v>0</v>
      </c>
      <c r="F27" s="376">
        <f t="shared" si="26"/>
        <v>0</v>
      </c>
      <c r="G27" s="371" t="e">
        <f t="shared" si="20"/>
        <v>#DIV/0!</v>
      </c>
      <c r="H27" s="377"/>
      <c r="I27" s="377"/>
      <c r="J27" s="371" t="e">
        <f t="shared" si="21"/>
        <v>#DIV/0!</v>
      </c>
      <c r="K27" s="377"/>
      <c r="L27" s="377"/>
      <c r="M27" s="377"/>
      <c r="N27" s="371" t="e">
        <f t="shared" si="22"/>
        <v>#DIV/0!</v>
      </c>
      <c r="O27" s="377"/>
      <c r="P27" s="377"/>
      <c r="Q27" s="377"/>
      <c r="R27" s="377"/>
      <c r="S27" s="371" t="e">
        <f t="shared" si="23"/>
        <v>#DIV/0!</v>
      </c>
      <c r="T27" s="377"/>
      <c r="U27" s="377"/>
      <c r="V27" s="371" t="e">
        <f t="shared" si="24"/>
        <v>#DIV/0!</v>
      </c>
      <c r="W27" s="378" t="s">
        <v>327</v>
      </c>
    </row>
    <row r="28" spans="1:23" s="373" customFormat="1" ht="25.5" x14ac:dyDescent="0.2">
      <c r="A28" s="368" t="s">
        <v>377</v>
      </c>
      <c r="B28" s="368" t="s">
        <v>378</v>
      </c>
      <c r="C28" s="368" t="s">
        <v>187</v>
      </c>
      <c r="D28" s="369" t="s">
        <v>194</v>
      </c>
      <c r="E28" s="370">
        <f>SUM(E29:E30)</f>
        <v>1405009</v>
      </c>
      <c r="F28" s="370">
        <f t="shared" ref="F28:U28" si="27">SUM(F29:F30)</f>
        <v>1405009</v>
      </c>
      <c r="G28" s="371">
        <f t="shared" si="20"/>
        <v>0</v>
      </c>
      <c r="H28" s="370">
        <f t="shared" si="27"/>
        <v>0</v>
      </c>
      <c r="I28" s="370">
        <f t="shared" si="27"/>
        <v>0</v>
      </c>
      <c r="J28" s="371" t="e">
        <f t="shared" si="21"/>
        <v>#DIV/0!</v>
      </c>
      <c r="K28" s="370">
        <f t="shared" si="27"/>
        <v>0</v>
      </c>
      <c r="L28" s="370">
        <f t="shared" si="27"/>
        <v>0</v>
      </c>
      <c r="M28" s="370">
        <f t="shared" si="27"/>
        <v>0</v>
      </c>
      <c r="N28" s="371" t="e">
        <f t="shared" si="22"/>
        <v>#DIV/0!</v>
      </c>
      <c r="O28" s="370">
        <f t="shared" si="27"/>
        <v>0</v>
      </c>
      <c r="P28" s="370">
        <f t="shared" si="27"/>
        <v>0</v>
      </c>
      <c r="Q28" s="370">
        <f t="shared" si="27"/>
        <v>1405009</v>
      </c>
      <c r="R28" s="370">
        <f t="shared" si="27"/>
        <v>1405009</v>
      </c>
      <c r="S28" s="371">
        <f t="shared" si="23"/>
        <v>0</v>
      </c>
      <c r="T28" s="370">
        <f t="shared" si="27"/>
        <v>0</v>
      </c>
      <c r="U28" s="370">
        <f t="shared" si="27"/>
        <v>0</v>
      </c>
      <c r="V28" s="371" t="e">
        <f t="shared" si="24"/>
        <v>#DIV/0!</v>
      </c>
      <c r="W28" s="372" t="s">
        <v>327</v>
      </c>
    </row>
    <row r="29" spans="1:23" s="373" customFormat="1" ht="25.5" x14ac:dyDescent="0.2">
      <c r="A29" s="374" t="s">
        <v>379</v>
      </c>
      <c r="B29" s="374" t="s">
        <v>380</v>
      </c>
      <c r="C29" s="374" t="s">
        <v>187</v>
      </c>
      <c r="D29" s="375" t="s">
        <v>381</v>
      </c>
      <c r="E29" s="376">
        <f t="shared" ref="E29:E31" si="28">H29+L29+Q29</f>
        <v>0</v>
      </c>
      <c r="F29" s="376">
        <f t="shared" ref="F29:F31" si="29">I29+M29+R29</f>
        <v>0</v>
      </c>
      <c r="G29" s="371" t="e">
        <f t="shared" si="20"/>
        <v>#DIV/0!</v>
      </c>
      <c r="H29" s="377"/>
      <c r="I29" s="377"/>
      <c r="J29" s="371" t="e">
        <f t="shared" si="21"/>
        <v>#DIV/0!</v>
      </c>
      <c r="K29" s="377"/>
      <c r="L29" s="377"/>
      <c r="M29" s="377"/>
      <c r="N29" s="371" t="e">
        <f t="shared" si="22"/>
        <v>#DIV/0!</v>
      </c>
      <c r="O29" s="377"/>
      <c r="P29" s="377"/>
      <c r="Q29" s="377"/>
      <c r="R29" s="377"/>
      <c r="S29" s="371" t="e">
        <f t="shared" si="23"/>
        <v>#DIV/0!</v>
      </c>
      <c r="T29" s="377"/>
      <c r="U29" s="377"/>
      <c r="V29" s="371" t="e">
        <f t="shared" si="24"/>
        <v>#DIV/0!</v>
      </c>
      <c r="W29" s="378" t="s">
        <v>327</v>
      </c>
    </row>
    <row r="30" spans="1:23" s="373" customFormat="1" ht="25.5" x14ac:dyDescent="0.2">
      <c r="A30" s="374" t="s">
        <v>382</v>
      </c>
      <c r="B30" s="374" t="s">
        <v>383</v>
      </c>
      <c r="C30" s="374" t="s">
        <v>187</v>
      </c>
      <c r="D30" s="375" t="s">
        <v>195</v>
      </c>
      <c r="E30" s="376">
        <f t="shared" si="28"/>
        <v>1405009</v>
      </c>
      <c r="F30" s="376">
        <f t="shared" si="29"/>
        <v>1405009</v>
      </c>
      <c r="G30" s="371">
        <f t="shared" si="20"/>
        <v>0</v>
      </c>
      <c r="H30" s="377"/>
      <c r="I30" s="377"/>
      <c r="J30" s="371" t="e">
        <f t="shared" si="21"/>
        <v>#DIV/0!</v>
      </c>
      <c r="K30" s="377"/>
      <c r="L30" s="377"/>
      <c r="M30" s="377"/>
      <c r="N30" s="371" t="e">
        <f t="shared" si="22"/>
        <v>#DIV/0!</v>
      </c>
      <c r="O30" s="377"/>
      <c r="P30" s="377"/>
      <c r="Q30" s="377">
        <v>1405009</v>
      </c>
      <c r="R30" s="377">
        <v>1405009</v>
      </c>
      <c r="S30" s="371">
        <f t="shared" si="23"/>
        <v>0</v>
      </c>
      <c r="T30" s="377"/>
      <c r="U30" s="377"/>
      <c r="V30" s="371" t="e">
        <f t="shared" si="24"/>
        <v>#DIV/0!</v>
      </c>
      <c r="W30" s="378" t="s">
        <v>327</v>
      </c>
    </row>
    <row r="31" spans="1:23" s="373" customFormat="1" x14ac:dyDescent="0.2">
      <c r="A31" s="374" t="s">
        <v>384</v>
      </c>
      <c r="B31" s="374" t="s">
        <v>385</v>
      </c>
      <c r="C31" s="374" t="s">
        <v>187</v>
      </c>
      <c r="D31" s="380" t="s">
        <v>196</v>
      </c>
      <c r="E31" s="376">
        <f t="shared" si="28"/>
        <v>2660000</v>
      </c>
      <c r="F31" s="376">
        <f t="shared" si="29"/>
        <v>2660000</v>
      </c>
      <c r="G31" s="371">
        <f t="shared" si="20"/>
        <v>0</v>
      </c>
      <c r="H31" s="377"/>
      <c r="I31" s="377"/>
      <c r="J31" s="371" t="e">
        <f t="shared" si="21"/>
        <v>#DIV/0!</v>
      </c>
      <c r="K31" s="377"/>
      <c r="L31" s="377"/>
      <c r="M31" s="377"/>
      <c r="N31" s="371" t="e">
        <f t="shared" si="22"/>
        <v>#DIV/0!</v>
      </c>
      <c r="O31" s="377"/>
      <c r="P31" s="377"/>
      <c r="Q31" s="377">
        <v>2660000</v>
      </c>
      <c r="R31" s="377">
        <v>2660000</v>
      </c>
      <c r="S31" s="371">
        <f t="shared" si="23"/>
        <v>0</v>
      </c>
      <c r="T31" s="377"/>
      <c r="U31" s="377"/>
      <c r="V31" s="371" t="e">
        <f t="shared" si="24"/>
        <v>#DIV/0!</v>
      </c>
      <c r="W31" s="378" t="s">
        <v>327</v>
      </c>
    </row>
    <row r="32" spans="1:23" s="373" customFormat="1" x14ac:dyDescent="0.2">
      <c r="A32" s="368" t="s">
        <v>386</v>
      </c>
      <c r="B32" s="368" t="s">
        <v>387</v>
      </c>
      <c r="C32" s="368" t="s">
        <v>187</v>
      </c>
      <c r="D32" s="381" t="s">
        <v>197</v>
      </c>
      <c r="E32" s="370">
        <f t="shared" ref="E32:F32" si="30">SUM(E33:E34)</f>
        <v>0</v>
      </c>
      <c r="F32" s="370">
        <f t="shared" si="30"/>
        <v>0</v>
      </c>
      <c r="G32" s="371" t="e">
        <f t="shared" si="20"/>
        <v>#DIV/0!</v>
      </c>
      <c r="H32" s="370">
        <f>SUM(H33:H34)</f>
        <v>0</v>
      </c>
      <c r="I32" s="370">
        <f t="shared" ref="I32:U32" si="31">SUM(I33:I34)</f>
        <v>0</v>
      </c>
      <c r="J32" s="371" t="e">
        <f t="shared" si="21"/>
        <v>#DIV/0!</v>
      </c>
      <c r="K32" s="370">
        <f t="shared" si="31"/>
        <v>0</v>
      </c>
      <c r="L32" s="370">
        <f t="shared" si="31"/>
        <v>0</v>
      </c>
      <c r="M32" s="370">
        <f t="shared" si="31"/>
        <v>0</v>
      </c>
      <c r="N32" s="371" t="e">
        <f t="shared" si="22"/>
        <v>#DIV/0!</v>
      </c>
      <c r="O32" s="370">
        <f t="shared" si="31"/>
        <v>0</v>
      </c>
      <c r="P32" s="370">
        <f t="shared" si="31"/>
        <v>0</v>
      </c>
      <c r="Q32" s="370">
        <f t="shared" si="31"/>
        <v>0</v>
      </c>
      <c r="R32" s="370">
        <f t="shared" si="31"/>
        <v>0</v>
      </c>
      <c r="S32" s="371" t="e">
        <f t="shared" si="23"/>
        <v>#DIV/0!</v>
      </c>
      <c r="T32" s="370">
        <f t="shared" si="31"/>
        <v>0</v>
      </c>
      <c r="U32" s="370">
        <f t="shared" si="31"/>
        <v>0</v>
      </c>
      <c r="V32" s="371" t="e">
        <f t="shared" si="24"/>
        <v>#DIV/0!</v>
      </c>
      <c r="W32" s="372" t="s">
        <v>327</v>
      </c>
    </row>
    <row r="33" spans="1:23" s="373" customFormat="1" ht="17.25" customHeight="1" x14ac:dyDescent="0.2">
      <c r="A33" s="374" t="s">
        <v>388</v>
      </c>
      <c r="B33" s="374" t="s">
        <v>389</v>
      </c>
      <c r="C33" s="374" t="s">
        <v>187</v>
      </c>
      <c r="D33" s="379" t="s">
        <v>390</v>
      </c>
      <c r="E33" s="376">
        <f t="shared" ref="E33:E41" si="32">H33+L33+Q33</f>
        <v>0</v>
      </c>
      <c r="F33" s="376">
        <f t="shared" ref="F33:F41" si="33">I33+M33+R33</f>
        <v>0</v>
      </c>
      <c r="G33" s="371" t="e">
        <f t="shared" si="20"/>
        <v>#DIV/0!</v>
      </c>
      <c r="H33" s="377"/>
      <c r="I33" s="377"/>
      <c r="J33" s="371" t="e">
        <f t="shared" si="21"/>
        <v>#DIV/0!</v>
      </c>
      <c r="K33" s="377"/>
      <c r="L33" s="377"/>
      <c r="M33" s="377"/>
      <c r="N33" s="371" t="e">
        <f t="shared" si="22"/>
        <v>#DIV/0!</v>
      </c>
      <c r="O33" s="377"/>
      <c r="P33" s="377"/>
      <c r="Q33" s="377"/>
      <c r="R33" s="377"/>
      <c r="S33" s="371" t="e">
        <f t="shared" si="23"/>
        <v>#DIV/0!</v>
      </c>
      <c r="T33" s="377"/>
      <c r="U33" s="377"/>
      <c r="V33" s="371" t="e">
        <f t="shared" si="24"/>
        <v>#DIV/0!</v>
      </c>
      <c r="W33" s="378" t="s">
        <v>327</v>
      </c>
    </row>
    <row r="34" spans="1:23" s="373" customFormat="1" x14ac:dyDescent="0.2">
      <c r="A34" s="374" t="s">
        <v>391</v>
      </c>
      <c r="B34" s="374" t="s">
        <v>392</v>
      </c>
      <c r="C34" s="374" t="s">
        <v>187</v>
      </c>
      <c r="D34" s="379" t="s">
        <v>393</v>
      </c>
      <c r="E34" s="376">
        <f t="shared" si="32"/>
        <v>0</v>
      </c>
      <c r="F34" s="376">
        <f t="shared" si="33"/>
        <v>0</v>
      </c>
      <c r="G34" s="371" t="e">
        <f t="shared" si="20"/>
        <v>#DIV/0!</v>
      </c>
      <c r="H34" s="377"/>
      <c r="I34" s="377"/>
      <c r="J34" s="371" t="e">
        <f t="shared" si="21"/>
        <v>#DIV/0!</v>
      </c>
      <c r="K34" s="377"/>
      <c r="L34" s="377"/>
      <c r="M34" s="377"/>
      <c r="N34" s="371" t="e">
        <f t="shared" si="22"/>
        <v>#DIV/0!</v>
      </c>
      <c r="O34" s="377"/>
      <c r="P34" s="377"/>
      <c r="Q34" s="377"/>
      <c r="R34" s="377"/>
      <c r="S34" s="371" t="e">
        <f t="shared" si="23"/>
        <v>#DIV/0!</v>
      </c>
      <c r="T34" s="377"/>
      <c r="U34" s="377"/>
      <c r="V34" s="371" t="e">
        <f t="shared" si="24"/>
        <v>#DIV/0!</v>
      </c>
      <c r="W34" s="378" t="s">
        <v>327</v>
      </c>
    </row>
    <row r="35" spans="1:23" s="373" customFormat="1" x14ac:dyDescent="0.2">
      <c r="A35" s="374" t="s">
        <v>394</v>
      </c>
      <c r="B35" s="374" t="s">
        <v>395</v>
      </c>
      <c r="C35" s="374" t="s">
        <v>187</v>
      </c>
      <c r="D35" s="382" t="s">
        <v>396</v>
      </c>
      <c r="E35" s="376">
        <f t="shared" si="32"/>
        <v>0</v>
      </c>
      <c r="F35" s="376">
        <f t="shared" si="33"/>
        <v>0</v>
      </c>
      <c r="G35" s="371" t="e">
        <f t="shared" si="20"/>
        <v>#DIV/0!</v>
      </c>
      <c r="H35" s="377"/>
      <c r="I35" s="377"/>
      <c r="J35" s="371" t="e">
        <f t="shared" si="21"/>
        <v>#DIV/0!</v>
      </c>
      <c r="K35" s="377"/>
      <c r="L35" s="377"/>
      <c r="M35" s="377"/>
      <c r="N35" s="371" t="e">
        <f t="shared" si="22"/>
        <v>#DIV/0!</v>
      </c>
      <c r="O35" s="377"/>
      <c r="P35" s="377"/>
      <c r="Q35" s="377"/>
      <c r="R35" s="377"/>
      <c r="S35" s="371" t="e">
        <f t="shared" si="23"/>
        <v>#DIV/0!</v>
      </c>
      <c r="T35" s="377"/>
      <c r="U35" s="377"/>
      <c r="V35" s="371" t="e">
        <f t="shared" si="24"/>
        <v>#DIV/0!</v>
      </c>
      <c r="W35" s="378"/>
    </row>
    <row r="36" spans="1:23" s="373" customFormat="1" x14ac:dyDescent="0.2">
      <c r="A36" s="374" t="s">
        <v>397</v>
      </c>
      <c r="B36" s="374" t="s">
        <v>398</v>
      </c>
      <c r="C36" s="374" t="s">
        <v>187</v>
      </c>
      <c r="D36" s="382" t="s">
        <v>198</v>
      </c>
      <c r="E36" s="376">
        <f t="shared" si="32"/>
        <v>0</v>
      </c>
      <c r="F36" s="376">
        <f t="shared" si="33"/>
        <v>0</v>
      </c>
      <c r="G36" s="371" t="e">
        <f t="shared" si="20"/>
        <v>#DIV/0!</v>
      </c>
      <c r="H36" s="377"/>
      <c r="I36" s="377"/>
      <c r="J36" s="371" t="e">
        <f t="shared" si="21"/>
        <v>#DIV/0!</v>
      </c>
      <c r="K36" s="377"/>
      <c r="L36" s="377"/>
      <c r="M36" s="377"/>
      <c r="N36" s="371" t="e">
        <f t="shared" si="22"/>
        <v>#DIV/0!</v>
      </c>
      <c r="O36" s="377"/>
      <c r="P36" s="377"/>
      <c r="Q36" s="377"/>
      <c r="R36" s="377"/>
      <c r="S36" s="371" t="e">
        <f t="shared" si="23"/>
        <v>#DIV/0!</v>
      </c>
      <c r="T36" s="377"/>
      <c r="U36" s="377"/>
      <c r="V36" s="371" t="e">
        <f t="shared" si="24"/>
        <v>#DIV/0!</v>
      </c>
      <c r="W36" s="378"/>
    </row>
    <row r="37" spans="1:23" s="373" customFormat="1" ht="25.5" x14ac:dyDescent="0.2">
      <c r="A37" s="374" t="s">
        <v>399</v>
      </c>
      <c r="B37" s="374" t="s">
        <v>400</v>
      </c>
      <c r="C37" s="374" t="s">
        <v>187</v>
      </c>
      <c r="D37" s="382" t="s">
        <v>401</v>
      </c>
      <c r="E37" s="376">
        <f t="shared" si="32"/>
        <v>4493200</v>
      </c>
      <c r="F37" s="376">
        <f t="shared" si="33"/>
        <v>4493200</v>
      </c>
      <c r="G37" s="371">
        <f t="shared" si="20"/>
        <v>0</v>
      </c>
      <c r="H37" s="377">
        <v>4493200</v>
      </c>
      <c r="I37" s="377">
        <v>4493200</v>
      </c>
      <c r="J37" s="371">
        <f t="shared" si="21"/>
        <v>0</v>
      </c>
      <c r="K37" s="377"/>
      <c r="L37" s="377"/>
      <c r="M37" s="377"/>
      <c r="N37" s="371" t="e">
        <f t="shared" si="22"/>
        <v>#DIV/0!</v>
      </c>
      <c r="O37" s="377"/>
      <c r="P37" s="377"/>
      <c r="Q37" s="377"/>
      <c r="R37" s="377"/>
      <c r="S37" s="371" t="e">
        <f t="shared" si="23"/>
        <v>#DIV/0!</v>
      </c>
      <c r="T37" s="377"/>
      <c r="U37" s="377"/>
      <c r="V37" s="371" t="e">
        <f t="shared" si="24"/>
        <v>#DIV/0!</v>
      </c>
      <c r="W37" s="378"/>
    </row>
    <row r="38" spans="1:23" s="373" customFormat="1" ht="25.5" x14ac:dyDescent="0.2">
      <c r="A38" s="374" t="s">
        <v>402</v>
      </c>
      <c r="B38" s="374" t="s">
        <v>403</v>
      </c>
      <c r="C38" s="374" t="s">
        <v>199</v>
      </c>
      <c r="D38" s="383" t="s">
        <v>404</v>
      </c>
      <c r="E38" s="376">
        <f t="shared" si="32"/>
        <v>0</v>
      </c>
      <c r="F38" s="376">
        <f t="shared" si="33"/>
        <v>0</v>
      </c>
      <c r="G38" s="371" t="e">
        <f t="shared" si="20"/>
        <v>#DIV/0!</v>
      </c>
      <c r="H38" s="377"/>
      <c r="I38" s="377"/>
      <c r="J38" s="371" t="e">
        <f t="shared" si="21"/>
        <v>#DIV/0!</v>
      </c>
      <c r="K38" s="377"/>
      <c r="L38" s="377"/>
      <c r="M38" s="377"/>
      <c r="N38" s="371" t="e">
        <f t="shared" si="22"/>
        <v>#DIV/0!</v>
      </c>
      <c r="O38" s="377"/>
      <c r="P38" s="377"/>
      <c r="Q38" s="377"/>
      <c r="R38" s="377"/>
      <c r="S38" s="371" t="e">
        <f t="shared" si="23"/>
        <v>#DIV/0!</v>
      </c>
      <c r="T38" s="377"/>
      <c r="U38" s="377"/>
      <c r="V38" s="371" t="e">
        <f t="shared" si="24"/>
        <v>#DIV/0!</v>
      </c>
      <c r="W38" s="378"/>
    </row>
    <row r="39" spans="1:23" s="373" customFormat="1" ht="38.25" x14ac:dyDescent="0.2">
      <c r="A39" s="374" t="s">
        <v>405</v>
      </c>
      <c r="B39" s="374" t="s">
        <v>406</v>
      </c>
      <c r="C39" s="374" t="s">
        <v>201</v>
      </c>
      <c r="D39" s="383" t="s">
        <v>200</v>
      </c>
      <c r="E39" s="376">
        <f t="shared" si="32"/>
        <v>0</v>
      </c>
      <c r="F39" s="376">
        <f t="shared" si="33"/>
        <v>0</v>
      </c>
      <c r="G39" s="371" t="e">
        <f t="shared" si="20"/>
        <v>#DIV/0!</v>
      </c>
      <c r="H39" s="377"/>
      <c r="I39" s="377"/>
      <c r="J39" s="371" t="e">
        <f t="shared" si="21"/>
        <v>#DIV/0!</v>
      </c>
      <c r="K39" s="377"/>
      <c r="L39" s="377"/>
      <c r="M39" s="377"/>
      <c r="N39" s="371" t="e">
        <f t="shared" si="22"/>
        <v>#DIV/0!</v>
      </c>
      <c r="O39" s="377"/>
      <c r="P39" s="377"/>
      <c r="Q39" s="377"/>
      <c r="R39" s="377"/>
      <c r="S39" s="371" t="e">
        <f t="shared" si="23"/>
        <v>#DIV/0!</v>
      </c>
      <c r="T39" s="377"/>
      <c r="U39" s="377"/>
      <c r="V39" s="371" t="e">
        <f t="shared" si="24"/>
        <v>#DIV/0!</v>
      </c>
      <c r="W39" s="378"/>
    </row>
    <row r="40" spans="1:23" s="373" customFormat="1" x14ac:dyDescent="0.2">
      <c r="A40" s="374" t="s">
        <v>407</v>
      </c>
      <c r="B40" s="374" t="s">
        <v>408</v>
      </c>
      <c r="C40" s="374" t="s">
        <v>203</v>
      </c>
      <c r="D40" s="383" t="s">
        <v>202</v>
      </c>
      <c r="E40" s="376">
        <f t="shared" si="32"/>
        <v>3600000</v>
      </c>
      <c r="F40" s="376">
        <f t="shared" si="33"/>
        <v>3600000</v>
      </c>
      <c r="G40" s="371">
        <f t="shared" si="20"/>
        <v>0</v>
      </c>
      <c r="H40" s="377"/>
      <c r="I40" s="377"/>
      <c r="J40" s="371" t="e">
        <f t="shared" si="21"/>
        <v>#DIV/0!</v>
      </c>
      <c r="K40" s="377"/>
      <c r="L40" s="377">
        <v>3600000</v>
      </c>
      <c r="M40" s="377">
        <v>3600000</v>
      </c>
      <c r="N40" s="371">
        <f t="shared" si="22"/>
        <v>0</v>
      </c>
      <c r="O40" s="377"/>
      <c r="P40" s="377"/>
      <c r="Q40" s="377"/>
      <c r="R40" s="377"/>
      <c r="S40" s="371" t="e">
        <f t="shared" si="23"/>
        <v>#DIV/0!</v>
      </c>
      <c r="T40" s="377"/>
      <c r="U40" s="377"/>
      <c r="V40" s="371" t="e">
        <f t="shared" si="24"/>
        <v>#DIV/0!</v>
      </c>
      <c r="W40" s="378"/>
    </row>
    <row r="41" spans="1:23" s="373" customFormat="1" x14ac:dyDescent="0.2">
      <c r="A41" s="374" t="s">
        <v>409</v>
      </c>
      <c r="B41" s="374" t="s">
        <v>410</v>
      </c>
      <c r="C41" s="374" t="s">
        <v>203</v>
      </c>
      <c r="D41" s="383" t="s">
        <v>411</v>
      </c>
      <c r="E41" s="376">
        <f t="shared" si="32"/>
        <v>0</v>
      </c>
      <c r="F41" s="376">
        <f t="shared" si="33"/>
        <v>3500</v>
      </c>
      <c r="G41" s="371" t="e">
        <f t="shared" si="20"/>
        <v>#DIV/0!</v>
      </c>
      <c r="H41" s="377"/>
      <c r="I41" s="377"/>
      <c r="J41" s="371" t="e">
        <f t="shared" si="21"/>
        <v>#DIV/0!</v>
      </c>
      <c r="K41" s="377"/>
      <c r="L41" s="377"/>
      <c r="M41" s="377"/>
      <c r="N41" s="371" t="e">
        <f t="shared" si="22"/>
        <v>#DIV/0!</v>
      </c>
      <c r="O41" s="377"/>
      <c r="P41" s="377"/>
      <c r="Q41" s="377"/>
      <c r="R41" s="377">
        <v>3500</v>
      </c>
      <c r="S41" s="371" t="e">
        <f t="shared" si="23"/>
        <v>#DIV/0!</v>
      </c>
      <c r="T41" s="377"/>
      <c r="U41" s="377"/>
      <c r="V41" s="371" t="e">
        <f t="shared" si="24"/>
        <v>#DIV/0!</v>
      </c>
      <c r="W41" s="378"/>
    </row>
    <row r="42" spans="1:23" s="373" customFormat="1" x14ac:dyDescent="0.2">
      <c r="A42" s="368" t="s">
        <v>412</v>
      </c>
      <c r="B42" s="368" t="s">
        <v>413</v>
      </c>
      <c r="C42" s="368" t="s">
        <v>278</v>
      </c>
      <c r="D42" s="384" t="s">
        <v>414</v>
      </c>
      <c r="E42" s="370">
        <f>SUM(E43:E46)</f>
        <v>0</v>
      </c>
      <c r="F42" s="370">
        <f t="shared" ref="F42:U42" si="34">SUM(F43:F46)</f>
        <v>0</v>
      </c>
      <c r="G42" s="371" t="e">
        <f t="shared" si="20"/>
        <v>#DIV/0!</v>
      </c>
      <c r="H42" s="370">
        <f t="shared" si="34"/>
        <v>0</v>
      </c>
      <c r="I42" s="370">
        <f t="shared" si="34"/>
        <v>0</v>
      </c>
      <c r="J42" s="371" t="e">
        <f t="shared" si="21"/>
        <v>#DIV/0!</v>
      </c>
      <c r="K42" s="370">
        <f t="shared" si="34"/>
        <v>0</v>
      </c>
      <c r="L42" s="370">
        <f t="shared" si="34"/>
        <v>0</v>
      </c>
      <c r="M42" s="370">
        <f t="shared" si="34"/>
        <v>0</v>
      </c>
      <c r="N42" s="371" t="e">
        <f t="shared" si="22"/>
        <v>#DIV/0!</v>
      </c>
      <c r="O42" s="370">
        <f t="shared" si="34"/>
        <v>0</v>
      </c>
      <c r="P42" s="370">
        <f t="shared" si="34"/>
        <v>0</v>
      </c>
      <c r="Q42" s="370">
        <f t="shared" si="34"/>
        <v>0</v>
      </c>
      <c r="R42" s="370">
        <f t="shared" si="34"/>
        <v>0</v>
      </c>
      <c r="S42" s="371" t="e">
        <f t="shared" si="23"/>
        <v>#DIV/0!</v>
      </c>
      <c r="T42" s="370">
        <f t="shared" si="34"/>
        <v>0</v>
      </c>
      <c r="U42" s="370">
        <f t="shared" si="34"/>
        <v>0</v>
      </c>
      <c r="V42" s="371" t="e">
        <f t="shared" si="24"/>
        <v>#DIV/0!</v>
      </c>
      <c r="W42" s="372" t="s">
        <v>327</v>
      </c>
    </row>
    <row r="43" spans="1:23" s="373" customFormat="1" x14ac:dyDescent="0.2">
      <c r="A43" s="374" t="s">
        <v>415</v>
      </c>
      <c r="B43" s="374" t="s">
        <v>416</v>
      </c>
      <c r="C43" s="374" t="s">
        <v>204</v>
      </c>
      <c r="D43" s="382" t="s">
        <v>417</v>
      </c>
      <c r="E43" s="376">
        <f t="shared" ref="E43:E46" si="35">H43+L43+Q43</f>
        <v>0</v>
      </c>
      <c r="F43" s="376">
        <f t="shared" ref="F43:F46" si="36">I43+M43+R43</f>
        <v>0</v>
      </c>
      <c r="G43" s="371" t="e">
        <f t="shared" si="20"/>
        <v>#DIV/0!</v>
      </c>
      <c r="H43" s="377"/>
      <c r="I43" s="377"/>
      <c r="J43" s="371" t="e">
        <f t="shared" si="21"/>
        <v>#DIV/0!</v>
      </c>
      <c r="K43" s="377"/>
      <c r="L43" s="377"/>
      <c r="M43" s="377"/>
      <c r="N43" s="371" t="e">
        <f t="shared" si="22"/>
        <v>#DIV/0!</v>
      </c>
      <c r="O43" s="377"/>
      <c r="P43" s="377"/>
      <c r="Q43" s="377"/>
      <c r="R43" s="377"/>
      <c r="S43" s="371" t="e">
        <f t="shared" si="23"/>
        <v>#DIV/0!</v>
      </c>
      <c r="T43" s="377"/>
      <c r="U43" s="377"/>
      <c r="V43" s="371" t="e">
        <f t="shared" si="24"/>
        <v>#DIV/0!</v>
      </c>
      <c r="W43" s="378"/>
    </row>
    <row r="44" spans="1:23" s="373" customFormat="1" x14ac:dyDescent="0.2">
      <c r="A44" s="374" t="s">
        <v>418</v>
      </c>
      <c r="B44" s="374" t="s">
        <v>419</v>
      </c>
      <c r="C44" s="374" t="s">
        <v>206</v>
      </c>
      <c r="D44" s="382" t="s">
        <v>205</v>
      </c>
      <c r="E44" s="376">
        <f t="shared" si="35"/>
        <v>0</v>
      </c>
      <c r="F44" s="376">
        <f t="shared" si="36"/>
        <v>0</v>
      </c>
      <c r="G44" s="371" t="e">
        <f t="shared" si="20"/>
        <v>#DIV/0!</v>
      </c>
      <c r="H44" s="377"/>
      <c r="I44" s="377"/>
      <c r="J44" s="371" t="e">
        <f t="shared" si="21"/>
        <v>#DIV/0!</v>
      </c>
      <c r="K44" s="377"/>
      <c r="L44" s="377"/>
      <c r="M44" s="377"/>
      <c r="N44" s="371" t="e">
        <f t="shared" si="22"/>
        <v>#DIV/0!</v>
      </c>
      <c r="O44" s="377"/>
      <c r="P44" s="377"/>
      <c r="Q44" s="377"/>
      <c r="R44" s="377"/>
      <c r="S44" s="371" t="e">
        <f t="shared" si="23"/>
        <v>#DIV/0!</v>
      </c>
      <c r="T44" s="377"/>
      <c r="U44" s="377"/>
      <c r="V44" s="371" t="e">
        <f t="shared" si="24"/>
        <v>#DIV/0!</v>
      </c>
      <c r="W44" s="378"/>
    </row>
    <row r="45" spans="1:23" s="373" customFormat="1" x14ac:dyDescent="0.2">
      <c r="A45" s="374" t="s">
        <v>420</v>
      </c>
      <c r="B45" s="374" t="s">
        <v>421</v>
      </c>
      <c r="C45" s="374" t="s">
        <v>208</v>
      </c>
      <c r="D45" s="382" t="s">
        <v>207</v>
      </c>
      <c r="E45" s="376">
        <f t="shared" si="35"/>
        <v>0</v>
      </c>
      <c r="F45" s="376">
        <f t="shared" si="36"/>
        <v>0</v>
      </c>
      <c r="G45" s="371" t="e">
        <f t="shared" si="20"/>
        <v>#DIV/0!</v>
      </c>
      <c r="H45" s="377"/>
      <c r="I45" s="377"/>
      <c r="J45" s="371" t="e">
        <f t="shared" si="21"/>
        <v>#DIV/0!</v>
      </c>
      <c r="K45" s="377"/>
      <c r="L45" s="377"/>
      <c r="M45" s="377"/>
      <c r="N45" s="371" t="e">
        <f t="shared" si="22"/>
        <v>#DIV/0!</v>
      </c>
      <c r="O45" s="377"/>
      <c r="P45" s="377"/>
      <c r="Q45" s="377"/>
      <c r="R45" s="377"/>
      <c r="S45" s="371" t="e">
        <f t="shared" si="23"/>
        <v>#DIV/0!</v>
      </c>
      <c r="T45" s="377"/>
      <c r="U45" s="377"/>
      <c r="V45" s="371" t="e">
        <f t="shared" si="24"/>
        <v>#DIV/0!</v>
      </c>
      <c r="W45" s="378"/>
    </row>
    <row r="46" spans="1:23" s="373" customFormat="1" x14ac:dyDescent="0.2">
      <c r="A46" s="374" t="s">
        <v>422</v>
      </c>
      <c r="B46" s="374" t="s">
        <v>423</v>
      </c>
      <c r="C46" s="374" t="s">
        <v>278</v>
      </c>
      <c r="D46" s="382" t="s">
        <v>424</v>
      </c>
      <c r="E46" s="376">
        <f t="shared" si="35"/>
        <v>0</v>
      </c>
      <c r="F46" s="376">
        <f t="shared" si="36"/>
        <v>0</v>
      </c>
      <c r="G46" s="371" t="e">
        <f t="shared" si="20"/>
        <v>#DIV/0!</v>
      </c>
      <c r="H46" s="377"/>
      <c r="I46" s="377"/>
      <c r="J46" s="371" t="e">
        <f t="shared" si="21"/>
        <v>#DIV/0!</v>
      </c>
      <c r="K46" s="377"/>
      <c r="L46" s="377"/>
      <c r="M46" s="377"/>
      <c r="N46" s="371" t="e">
        <f t="shared" si="22"/>
        <v>#DIV/0!</v>
      </c>
      <c r="O46" s="377"/>
      <c r="P46" s="377"/>
      <c r="Q46" s="377"/>
      <c r="R46" s="377"/>
      <c r="S46" s="371" t="e">
        <f t="shared" si="23"/>
        <v>#DIV/0!</v>
      </c>
      <c r="T46" s="377"/>
      <c r="U46" s="377"/>
      <c r="V46" s="371" t="e">
        <f t="shared" si="24"/>
        <v>#DIV/0!</v>
      </c>
      <c r="W46" s="378"/>
    </row>
    <row r="47" spans="1:23" s="373" customFormat="1" x14ac:dyDescent="0.2">
      <c r="A47" s="368" t="s">
        <v>425</v>
      </c>
      <c r="B47" s="368" t="s">
        <v>426</v>
      </c>
      <c r="C47" s="368" t="s">
        <v>278</v>
      </c>
      <c r="D47" s="372" t="s">
        <v>211</v>
      </c>
      <c r="E47" s="370">
        <f>E48+E69+E77+E82+E85+E94+E115+E127</f>
        <v>44264952.009999998</v>
      </c>
      <c r="F47" s="370">
        <f>F48+F69+F77+F82+F85+F94+F115+F127</f>
        <v>44189941.840000004</v>
      </c>
      <c r="G47" s="371">
        <f t="shared" si="20"/>
        <v>-1.6945724911900939E-3</v>
      </c>
      <c r="H47" s="370">
        <f>H48+H69+H77+H82+H85+H94+H115+H127</f>
        <v>4493200</v>
      </c>
      <c r="I47" s="370">
        <f>I48+I69+I77+I82+I85+I94+I115+I127</f>
        <v>4493200</v>
      </c>
      <c r="J47" s="371">
        <f t="shared" si="21"/>
        <v>0</v>
      </c>
      <c r="K47" s="370">
        <f t="shared" ref="K47:P47" si="37">K48+K68+K77+K82+K85+K94+K115+K127-K130</f>
        <v>0</v>
      </c>
      <c r="L47" s="370">
        <f>L48+L69+L77+L82+L85+L94+L115+L127</f>
        <v>3600000</v>
      </c>
      <c r="M47" s="370">
        <f>M48+M69+M77+M82+M85+M94+M115+M127</f>
        <v>3600000</v>
      </c>
      <c r="N47" s="371">
        <f t="shared" si="22"/>
        <v>0</v>
      </c>
      <c r="O47" s="370">
        <f t="shared" si="37"/>
        <v>0</v>
      </c>
      <c r="P47" s="370">
        <f t="shared" si="37"/>
        <v>0</v>
      </c>
      <c r="Q47" s="370">
        <f>Q48+Q69+Q77+Q82+Q85+Q94+Q115+Q127</f>
        <v>36171752.009999998</v>
      </c>
      <c r="R47" s="370">
        <f>R48+R69+R77+R82+R85+R94+R115+R127</f>
        <v>36096741.840000004</v>
      </c>
      <c r="S47" s="371">
        <f t="shared" si="23"/>
        <v>-2.073722333915673E-3</v>
      </c>
      <c r="T47" s="370">
        <f>T48+T69+T77+T82+T85+T94+T115+T127</f>
        <v>0</v>
      </c>
      <c r="U47" s="370">
        <f>U48+U69+U77+U82+U85+U94+U115+U127</f>
        <v>0</v>
      </c>
      <c r="V47" s="371" t="e">
        <f t="shared" si="24"/>
        <v>#DIV/0!</v>
      </c>
      <c r="W47" s="372" t="s">
        <v>327</v>
      </c>
    </row>
    <row r="48" spans="1:23" s="373" customFormat="1" x14ac:dyDescent="0.2">
      <c r="A48" s="368" t="s">
        <v>427</v>
      </c>
      <c r="B48" s="368" t="s">
        <v>428</v>
      </c>
      <c r="C48" s="368" t="s">
        <v>212</v>
      </c>
      <c r="D48" s="384" t="s">
        <v>429</v>
      </c>
      <c r="E48" s="370">
        <f>E49+E60+E64+E68</f>
        <v>27604313.389999997</v>
      </c>
      <c r="F48" s="370">
        <f>F49+F60+F64+F68</f>
        <v>27506825.560000002</v>
      </c>
      <c r="G48" s="371">
        <f t="shared" si="20"/>
        <v>-3.5316158247685747E-3</v>
      </c>
      <c r="H48" s="370">
        <f>H49+H60+H64+H68</f>
        <v>4493200</v>
      </c>
      <c r="I48" s="370">
        <f>I49+I60+I64+I68</f>
        <v>4493200</v>
      </c>
      <c r="J48" s="371">
        <f t="shared" si="21"/>
        <v>0</v>
      </c>
      <c r="K48" s="370">
        <f t="shared" ref="K48:P48" si="38">K49+K65+K68</f>
        <v>0</v>
      </c>
      <c r="L48" s="370">
        <f>L49+L60+L64+L68</f>
        <v>0</v>
      </c>
      <c r="M48" s="370">
        <f>M49+M60+M64+M68</f>
        <v>0</v>
      </c>
      <c r="N48" s="371" t="e">
        <f t="shared" si="22"/>
        <v>#DIV/0!</v>
      </c>
      <c r="O48" s="370">
        <f t="shared" si="38"/>
        <v>0</v>
      </c>
      <c r="P48" s="370">
        <f t="shared" si="38"/>
        <v>0</v>
      </c>
      <c r="Q48" s="370">
        <f>Q49+Q60+Q64+Q68</f>
        <v>23111113.389999997</v>
      </c>
      <c r="R48" s="370">
        <f>R49+R60+R64+R68</f>
        <v>23013625.560000002</v>
      </c>
      <c r="S48" s="371">
        <f t="shared" si="23"/>
        <v>-4.2182229975201713E-3</v>
      </c>
      <c r="T48" s="370">
        <f>T49+T60+T64+T68</f>
        <v>0</v>
      </c>
      <c r="U48" s="370">
        <f>U49+U60+U64+U68</f>
        <v>0</v>
      </c>
      <c r="V48" s="371" t="e">
        <f t="shared" si="24"/>
        <v>#DIV/0!</v>
      </c>
      <c r="W48" s="372" t="s">
        <v>327</v>
      </c>
    </row>
    <row r="49" spans="1:23" s="373" customFormat="1" ht="25.5" x14ac:dyDescent="0.2">
      <c r="A49" s="368" t="s">
        <v>430</v>
      </c>
      <c r="B49" s="368" t="s">
        <v>431</v>
      </c>
      <c r="C49" s="368" t="s">
        <v>432</v>
      </c>
      <c r="D49" s="385" t="s">
        <v>433</v>
      </c>
      <c r="E49" s="370">
        <f>E50+E59</f>
        <v>27558647.229999997</v>
      </c>
      <c r="F49" s="370">
        <f>F50+F59</f>
        <v>27461159.410000004</v>
      </c>
      <c r="G49" s="371">
        <f t="shared" si="20"/>
        <v>-3.5374675391856014E-3</v>
      </c>
      <c r="H49" s="370">
        <f>H50+H59</f>
        <v>4493200</v>
      </c>
      <c r="I49" s="370">
        <f>I50+I59</f>
        <v>4493200</v>
      </c>
      <c r="J49" s="371">
        <f t="shared" si="21"/>
        <v>0</v>
      </c>
      <c r="K49" s="370">
        <f t="shared" ref="K49:P49" si="39">K50+K59+K60+K64</f>
        <v>0</v>
      </c>
      <c r="L49" s="370">
        <f>L50+L59</f>
        <v>0</v>
      </c>
      <c r="M49" s="370">
        <f>M50+M59</f>
        <v>0</v>
      </c>
      <c r="N49" s="371" t="e">
        <f t="shared" si="22"/>
        <v>#DIV/0!</v>
      </c>
      <c r="O49" s="370">
        <f t="shared" si="39"/>
        <v>0</v>
      </c>
      <c r="P49" s="370">
        <f t="shared" si="39"/>
        <v>0</v>
      </c>
      <c r="Q49" s="370">
        <f>Q50+Q59</f>
        <v>23065447.229999997</v>
      </c>
      <c r="R49" s="370">
        <f>R50+R59</f>
        <v>22967959.410000004</v>
      </c>
      <c r="S49" s="371">
        <f t="shared" si="23"/>
        <v>-4.2265740190459145E-3</v>
      </c>
      <c r="T49" s="370">
        <f>T50+T59</f>
        <v>0</v>
      </c>
      <c r="U49" s="370">
        <f>U50+U59</f>
        <v>0</v>
      </c>
      <c r="V49" s="371" t="e">
        <f t="shared" si="24"/>
        <v>#DIV/0!</v>
      </c>
      <c r="W49" s="372" t="s">
        <v>327</v>
      </c>
    </row>
    <row r="50" spans="1:23" s="373" customFormat="1" x14ac:dyDescent="0.2">
      <c r="A50" s="368" t="s">
        <v>434</v>
      </c>
      <c r="B50" s="368" t="s">
        <v>435</v>
      </c>
      <c r="C50" s="368" t="s">
        <v>213</v>
      </c>
      <c r="D50" s="381" t="s">
        <v>436</v>
      </c>
      <c r="E50" s="370">
        <f>E51+E52+E53+E56+E57+E58</f>
        <v>21166395.719999999</v>
      </c>
      <c r="F50" s="370">
        <f t="shared" ref="F50:U50" si="40">F51+F52+F53+F56+F57+F58</f>
        <v>21098391.010000002</v>
      </c>
      <c r="G50" s="371">
        <f t="shared" si="20"/>
        <v>-3.2128620715401457E-3</v>
      </c>
      <c r="H50" s="370">
        <f t="shared" si="40"/>
        <v>3450998</v>
      </c>
      <c r="I50" s="370">
        <f t="shared" si="40"/>
        <v>3450998</v>
      </c>
      <c r="J50" s="371">
        <f t="shared" si="21"/>
        <v>0</v>
      </c>
      <c r="K50" s="370">
        <f t="shared" si="40"/>
        <v>0</v>
      </c>
      <c r="L50" s="370">
        <f t="shared" si="40"/>
        <v>0</v>
      </c>
      <c r="M50" s="370">
        <f t="shared" si="40"/>
        <v>0</v>
      </c>
      <c r="N50" s="371" t="e">
        <f t="shared" si="22"/>
        <v>#DIV/0!</v>
      </c>
      <c r="O50" s="370">
        <f t="shared" si="40"/>
        <v>0</v>
      </c>
      <c r="P50" s="370">
        <f t="shared" si="40"/>
        <v>0</v>
      </c>
      <c r="Q50" s="370">
        <f>Q51+Q52+Q53+Q56+Q57+Q58</f>
        <v>17715397.719999999</v>
      </c>
      <c r="R50" s="370">
        <f t="shared" si="40"/>
        <v>17647393.010000002</v>
      </c>
      <c r="S50" s="371">
        <f t="shared" si="23"/>
        <v>-3.8387345898095449E-3</v>
      </c>
      <c r="T50" s="370">
        <f t="shared" si="40"/>
        <v>0</v>
      </c>
      <c r="U50" s="370">
        <f t="shared" si="40"/>
        <v>0</v>
      </c>
      <c r="V50" s="371" t="e">
        <f t="shared" si="24"/>
        <v>#DIV/0!</v>
      </c>
      <c r="W50" s="372" t="s">
        <v>327</v>
      </c>
    </row>
    <row r="51" spans="1:23" s="373" customFormat="1" x14ac:dyDescent="0.2">
      <c r="A51" s="374" t="s">
        <v>437</v>
      </c>
      <c r="B51" s="374" t="s">
        <v>438</v>
      </c>
      <c r="C51" s="374" t="s">
        <v>213</v>
      </c>
      <c r="D51" s="379" t="s">
        <v>439</v>
      </c>
      <c r="E51" s="376">
        <f t="shared" ref="E51:E52" si="41">H51+L51+Q51</f>
        <v>0</v>
      </c>
      <c r="F51" s="376">
        <f t="shared" ref="F51:F52" si="42">I51+M51+R51</f>
        <v>0</v>
      </c>
      <c r="G51" s="371" t="e">
        <f t="shared" si="20"/>
        <v>#DIV/0!</v>
      </c>
      <c r="H51" s="377"/>
      <c r="I51" s="377"/>
      <c r="J51" s="371" t="e">
        <f t="shared" si="21"/>
        <v>#DIV/0!</v>
      </c>
      <c r="K51" s="377"/>
      <c r="L51" s="377"/>
      <c r="M51" s="377"/>
      <c r="N51" s="371" t="e">
        <f t="shared" si="22"/>
        <v>#DIV/0!</v>
      </c>
      <c r="O51" s="377"/>
      <c r="P51" s="377"/>
      <c r="Q51" s="377"/>
      <c r="R51" s="377"/>
      <c r="S51" s="371" t="e">
        <f t="shared" si="23"/>
        <v>#DIV/0!</v>
      </c>
      <c r="T51" s="377"/>
      <c r="U51" s="377"/>
      <c r="V51" s="371" t="e">
        <f t="shared" si="24"/>
        <v>#DIV/0!</v>
      </c>
      <c r="W51" s="378" t="s">
        <v>327</v>
      </c>
    </row>
    <row r="52" spans="1:23" s="373" customFormat="1" x14ac:dyDescent="0.2">
      <c r="A52" s="374" t="s">
        <v>440</v>
      </c>
      <c r="B52" s="374" t="s">
        <v>441</v>
      </c>
      <c r="C52" s="374" t="s">
        <v>213</v>
      </c>
      <c r="D52" s="379" t="s">
        <v>96</v>
      </c>
      <c r="E52" s="376">
        <f t="shared" si="41"/>
        <v>14445549.720000001</v>
      </c>
      <c r="F52" s="376">
        <f t="shared" si="42"/>
        <v>14397507.710000001</v>
      </c>
      <c r="G52" s="371">
        <f t="shared" si="20"/>
        <v>-3.3257308258394236E-3</v>
      </c>
      <c r="H52" s="377">
        <v>1978528</v>
      </c>
      <c r="I52" s="377">
        <v>1978528</v>
      </c>
      <c r="J52" s="371">
        <f t="shared" si="21"/>
        <v>0</v>
      </c>
      <c r="K52" s="377"/>
      <c r="L52" s="377"/>
      <c r="M52" s="377"/>
      <c r="N52" s="371" t="e">
        <f t="shared" si="22"/>
        <v>#DIV/0!</v>
      </c>
      <c r="O52" s="377"/>
      <c r="P52" s="377"/>
      <c r="Q52" s="377">
        <v>12467021.720000001</v>
      </c>
      <c r="R52" s="377">
        <v>12418979.710000001</v>
      </c>
      <c r="S52" s="371">
        <f t="shared" si="23"/>
        <v>-3.8535274164902544E-3</v>
      </c>
      <c r="T52" s="377"/>
      <c r="U52" s="377"/>
      <c r="V52" s="371" t="e">
        <f t="shared" si="24"/>
        <v>#DIV/0!</v>
      </c>
      <c r="W52" s="378" t="s">
        <v>327</v>
      </c>
    </row>
    <row r="53" spans="1:23" s="373" customFormat="1" x14ac:dyDescent="0.2">
      <c r="A53" s="368" t="s">
        <v>442</v>
      </c>
      <c r="B53" s="368" t="s">
        <v>443</v>
      </c>
      <c r="C53" s="368" t="s">
        <v>213</v>
      </c>
      <c r="D53" s="369" t="s">
        <v>214</v>
      </c>
      <c r="E53" s="370">
        <f>SUM(E54:E55)</f>
        <v>97200</v>
      </c>
      <c r="F53" s="370">
        <f t="shared" ref="F53:U53" si="43">SUM(F54:F55)</f>
        <v>97200</v>
      </c>
      <c r="G53" s="371">
        <f t="shared" si="20"/>
        <v>0</v>
      </c>
      <c r="H53" s="370">
        <f t="shared" si="43"/>
        <v>0</v>
      </c>
      <c r="I53" s="370">
        <f t="shared" si="43"/>
        <v>0</v>
      </c>
      <c r="J53" s="371" t="e">
        <f t="shared" si="21"/>
        <v>#DIV/0!</v>
      </c>
      <c r="K53" s="370">
        <f t="shared" si="43"/>
        <v>0</v>
      </c>
      <c r="L53" s="370">
        <f t="shared" si="43"/>
        <v>0</v>
      </c>
      <c r="M53" s="370">
        <f t="shared" si="43"/>
        <v>0</v>
      </c>
      <c r="N53" s="371" t="e">
        <f t="shared" si="22"/>
        <v>#DIV/0!</v>
      </c>
      <c r="O53" s="370">
        <f t="shared" si="43"/>
        <v>0</v>
      </c>
      <c r="P53" s="370">
        <f t="shared" si="43"/>
        <v>0</v>
      </c>
      <c r="Q53" s="370">
        <f t="shared" si="43"/>
        <v>97200</v>
      </c>
      <c r="R53" s="370">
        <f t="shared" si="43"/>
        <v>97200</v>
      </c>
      <c r="S53" s="371">
        <f t="shared" si="23"/>
        <v>0</v>
      </c>
      <c r="T53" s="370">
        <f t="shared" si="43"/>
        <v>0</v>
      </c>
      <c r="U53" s="370">
        <f t="shared" si="43"/>
        <v>0</v>
      </c>
      <c r="V53" s="371" t="e">
        <f t="shared" si="24"/>
        <v>#DIV/0!</v>
      </c>
      <c r="W53" s="372" t="s">
        <v>327</v>
      </c>
    </row>
    <row r="54" spans="1:23" s="373" customFormat="1" x14ac:dyDescent="0.2">
      <c r="A54" s="374" t="s">
        <v>444</v>
      </c>
      <c r="B54" s="374" t="s">
        <v>445</v>
      </c>
      <c r="C54" s="374" t="s">
        <v>213</v>
      </c>
      <c r="D54" s="375" t="s">
        <v>446</v>
      </c>
      <c r="E54" s="376">
        <f t="shared" ref="E54:E58" si="44">H54+L54+Q54</f>
        <v>97200</v>
      </c>
      <c r="F54" s="376">
        <f t="shared" ref="F54:F58" si="45">I54+M54+R54</f>
        <v>97200</v>
      </c>
      <c r="G54" s="371">
        <f t="shared" si="20"/>
        <v>0</v>
      </c>
      <c r="H54" s="377"/>
      <c r="I54" s="377"/>
      <c r="J54" s="371" t="e">
        <f t="shared" si="21"/>
        <v>#DIV/0!</v>
      </c>
      <c r="K54" s="377"/>
      <c r="L54" s="377"/>
      <c r="M54" s="377"/>
      <c r="N54" s="371" t="e">
        <f t="shared" si="22"/>
        <v>#DIV/0!</v>
      </c>
      <c r="O54" s="377"/>
      <c r="P54" s="377"/>
      <c r="Q54" s="377">
        <v>97200</v>
      </c>
      <c r="R54" s="377">
        <v>97200</v>
      </c>
      <c r="S54" s="371">
        <f t="shared" si="23"/>
        <v>0</v>
      </c>
      <c r="T54" s="377"/>
      <c r="U54" s="377"/>
      <c r="V54" s="371" t="e">
        <f t="shared" si="24"/>
        <v>#DIV/0!</v>
      </c>
      <c r="W54" s="378" t="s">
        <v>327</v>
      </c>
    </row>
    <row r="55" spans="1:23" s="373" customFormat="1" x14ac:dyDescent="0.2">
      <c r="A55" s="374" t="s">
        <v>447</v>
      </c>
      <c r="B55" s="374" t="s">
        <v>448</v>
      </c>
      <c r="C55" s="374" t="s">
        <v>213</v>
      </c>
      <c r="D55" s="375" t="s">
        <v>449</v>
      </c>
      <c r="E55" s="376">
        <f t="shared" si="44"/>
        <v>0</v>
      </c>
      <c r="F55" s="376">
        <f t="shared" si="45"/>
        <v>0</v>
      </c>
      <c r="G55" s="371" t="e">
        <f t="shared" si="20"/>
        <v>#DIV/0!</v>
      </c>
      <c r="H55" s="377"/>
      <c r="I55" s="377"/>
      <c r="J55" s="371" t="e">
        <f t="shared" si="21"/>
        <v>#DIV/0!</v>
      </c>
      <c r="K55" s="377"/>
      <c r="L55" s="377"/>
      <c r="M55" s="377"/>
      <c r="N55" s="371" t="e">
        <f t="shared" si="22"/>
        <v>#DIV/0!</v>
      </c>
      <c r="O55" s="377"/>
      <c r="P55" s="377"/>
      <c r="Q55" s="377"/>
      <c r="R55" s="377"/>
      <c r="S55" s="371" t="e">
        <f t="shared" si="23"/>
        <v>#DIV/0!</v>
      </c>
      <c r="T55" s="377"/>
      <c r="U55" s="377"/>
      <c r="V55" s="371" t="e">
        <f t="shared" si="24"/>
        <v>#DIV/0!</v>
      </c>
      <c r="W55" s="378" t="s">
        <v>327</v>
      </c>
    </row>
    <row r="56" spans="1:23" s="373" customFormat="1" x14ac:dyDescent="0.2">
      <c r="A56" s="374" t="s">
        <v>450</v>
      </c>
      <c r="B56" s="374" t="s">
        <v>451</v>
      </c>
      <c r="C56" s="374" t="s">
        <v>213</v>
      </c>
      <c r="D56" s="379" t="s">
        <v>452</v>
      </c>
      <c r="E56" s="376">
        <f t="shared" si="44"/>
        <v>0</v>
      </c>
      <c r="F56" s="376">
        <f t="shared" si="45"/>
        <v>0</v>
      </c>
      <c r="G56" s="371" t="e">
        <f t="shared" si="20"/>
        <v>#DIV/0!</v>
      </c>
      <c r="H56" s="377"/>
      <c r="I56" s="377"/>
      <c r="J56" s="371" t="e">
        <f t="shared" si="21"/>
        <v>#DIV/0!</v>
      </c>
      <c r="K56" s="377"/>
      <c r="L56" s="377"/>
      <c r="M56" s="377"/>
      <c r="N56" s="371" t="e">
        <f t="shared" si="22"/>
        <v>#DIV/0!</v>
      </c>
      <c r="O56" s="377"/>
      <c r="P56" s="377"/>
      <c r="Q56" s="377"/>
      <c r="R56" s="377"/>
      <c r="S56" s="371" t="e">
        <f t="shared" si="23"/>
        <v>#DIV/0!</v>
      </c>
      <c r="T56" s="377"/>
      <c r="U56" s="377"/>
      <c r="V56" s="371" t="e">
        <f t="shared" si="24"/>
        <v>#DIV/0!</v>
      </c>
      <c r="W56" s="378" t="s">
        <v>327</v>
      </c>
    </row>
    <row r="57" spans="1:23" s="373" customFormat="1" x14ac:dyDescent="0.2">
      <c r="A57" s="374" t="s">
        <v>453</v>
      </c>
      <c r="B57" s="374" t="s">
        <v>454</v>
      </c>
      <c r="C57" s="374" t="s">
        <v>213</v>
      </c>
      <c r="D57" s="379" t="s">
        <v>97</v>
      </c>
      <c r="E57" s="376">
        <f t="shared" si="44"/>
        <v>3053700</v>
      </c>
      <c r="F57" s="376">
        <f t="shared" si="45"/>
        <v>3053700</v>
      </c>
      <c r="G57" s="371">
        <f t="shared" si="20"/>
        <v>0</v>
      </c>
      <c r="H57" s="377">
        <v>1472470</v>
      </c>
      <c r="I57" s="377">
        <v>1472470</v>
      </c>
      <c r="J57" s="371">
        <f t="shared" si="21"/>
        <v>0</v>
      </c>
      <c r="K57" s="377"/>
      <c r="L57" s="377"/>
      <c r="M57" s="377"/>
      <c r="N57" s="371" t="e">
        <f t="shared" si="22"/>
        <v>#DIV/0!</v>
      </c>
      <c r="O57" s="377"/>
      <c r="P57" s="377"/>
      <c r="Q57" s="377">
        <v>1581230</v>
      </c>
      <c r="R57" s="377">
        <v>1581230</v>
      </c>
      <c r="S57" s="371">
        <f t="shared" si="23"/>
        <v>0</v>
      </c>
      <c r="T57" s="377"/>
      <c r="U57" s="377"/>
      <c r="V57" s="371" t="e">
        <f t="shared" si="24"/>
        <v>#DIV/0!</v>
      </c>
      <c r="W57" s="378" t="s">
        <v>327</v>
      </c>
    </row>
    <row r="58" spans="1:23" s="373" customFormat="1" x14ac:dyDescent="0.2">
      <c r="A58" s="374" t="s">
        <v>455</v>
      </c>
      <c r="B58" s="374" t="s">
        <v>456</v>
      </c>
      <c r="C58" s="374" t="s">
        <v>213</v>
      </c>
      <c r="D58" s="379" t="s">
        <v>98</v>
      </c>
      <c r="E58" s="376">
        <f t="shared" si="44"/>
        <v>3569946</v>
      </c>
      <c r="F58" s="376">
        <f t="shared" si="45"/>
        <v>3549983.3</v>
      </c>
      <c r="G58" s="371">
        <f t="shared" si="20"/>
        <v>-5.5918773001049082E-3</v>
      </c>
      <c r="H58" s="377"/>
      <c r="I58" s="377"/>
      <c r="J58" s="371" t="e">
        <f t="shared" si="21"/>
        <v>#DIV/0!</v>
      </c>
      <c r="K58" s="377"/>
      <c r="L58" s="377"/>
      <c r="M58" s="377"/>
      <c r="N58" s="371" t="e">
        <f t="shared" si="22"/>
        <v>#DIV/0!</v>
      </c>
      <c r="O58" s="377"/>
      <c r="P58" s="377"/>
      <c r="Q58" s="377">
        <v>3569946</v>
      </c>
      <c r="R58" s="377">
        <v>3549983.3</v>
      </c>
      <c r="S58" s="371">
        <f t="shared" si="23"/>
        <v>-5.5918773001049082E-3</v>
      </c>
      <c r="T58" s="377"/>
      <c r="U58" s="377"/>
      <c r="V58" s="371" t="e">
        <f t="shared" si="24"/>
        <v>#DIV/0!</v>
      </c>
      <c r="W58" s="378" t="s">
        <v>327</v>
      </c>
    </row>
    <row r="59" spans="1:23" s="386" customFormat="1" ht="38.25" x14ac:dyDescent="0.2">
      <c r="A59" s="368" t="s">
        <v>457</v>
      </c>
      <c r="B59" s="368" t="s">
        <v>458</v>
      </c>
      <c r="C59" s="368" t="s">
        <v>220</v>
      </c>
      <c r="D59" s="381" t="s">
        <v>459</v>
      </c>
      <c r="E59" s="376">
        <f>H59+L59+Q59</f>
        <v>6392251.5099999998</v>
      </c>
      <c r="F59" s="376">
        <f>I59+M59+R59</f>
        <v>6362768.4000000004</v>
      </c>
      <c r="G59" s="371">
        <f t="shared" si="20"/>
        <v>-4.6123200806282849E-3</v>
      </c>
      <c r="H59" s="377">
        <v>1042202</v>
      </c>
      <c r="I59" s="377">
        <v>1042202</v>
      </c>
      <c r="J59" s="371">
        <f t="shared" si="21"/>
        <v>0</v>
      </c>
      <c r="K59" s="377"/>
      <c r="L59" s="377"/>
      <c r="M59" s="377"/>
      <c r="N59" s="371" t="e">
        <f t="shared" si="22"/>
        <v>#DIV/0!</v>
      </c>
      <c r="O59" s="377"/>
      <c r="P59" s="377"/>
      <c r="Q59" s="377">
        <v>5350049.51</v>
      </c>
      <c r="R59" s="377">
        <v>5320566.4000000004</v>
      </c>
      <c r="S59" s="371">
        <f t="shared" si="23"/>
        <v>-5.5108106840677795E-3</v>
      </c>
      <c r="T59" s="377"/>
      <c r="U59" s="377"/>
      <c r="V59" s="371" t="e">
        <f t="shared" si="24"/>
        <v>#DIV/0!</v>
      </c>
      <c r="W59" s="372" t="s">
        <v>327</v>
      </c>
    </row>
    <row r="60" spans="1:23" s="373" customFormat="1" ht="25.5" x14ac:dyDescent="0.2">
      <c r="A60" s="368" t="s">
        <v>460</v>
      </c>
      <c r="B60" s="368" t="s">
        <v>461</v>
      </c>
      <c r="C60" s="368" t="s">
        <v>216</v>
      </c>
      <c r="D60" s="385" t="s">
        <v>215</v>
      </c>
      <c r="E60" s="370">
        <f>SUM(E61:E63)</f>
        <v>45666.16</v>
      </c>
      <c r="F60" s="370">
        <f t="shared" ref="F60:U60" si="46">SUM(F61:F63)</f>
        <v>45666.15</v>
      </c>
      <c r="G60" s="371">
        <f t="shared" si="20"/>
        <v>-2.1898053181867994E-7</v>
      </c>
      <c r="H60" s="370">
        <f t="shared" si="46"/>
        <v>0</v>
      </c>
      <c r="I60" s="370">
        <f t="shared" si="46"/>
        <v>0</v>
      </c>
      <c r="J60" s="371" t="e">
        <f t="shared" si="21"/>
        <v>#DIV/0!</v>
      </c>
      <c r="K60" s="370">
        <f t="shared" si="46"/>
        <v>0</v>
      </c>
      <c r="L60" s="370">
        <f t="shared" si="46"/>
        <v>0</v>
      </c>
      <c r="M60" s="370">
        <f t="shared" si="46"/>
        <v>0</v>
      </c>
      <c r="N60" s="371" t="e">
        <f t="shared" si="22"/>
        <v>#DIV/0!</v>
      </c>
      <c r="O60" s="370">
        <f t="shared" si="46"/>
        <v>0</v>
      </c>
      <c r="P60" s="370">
        <f t="shared" si="46"/>
        <v>0</v>
      </c>
      <c r="Q60" s="370">
        <f t="shared" si="46"/>
        <v>45666.16</v>
      </c>
      <c r="R60" s="370">
        <f t="shared" si="46"/>
        <v>45666.15</v>
      </c>
      <c r="S60" s="371">
        <f t="shared" si="23"/>
        <v>-2.1898053181867994E-7</v>
      </c>
      <c r="T60" s="370">
        <f t="shared" si="46"/>
        <v>0</v>
      </c>
      <c r="U60" s="370">
        <f t="shared" si="46"/>
        <v>0</v>
      </c>
      <c r="V60" s="371" t="e">
        <f t="shared" si="24"/>
        <v>#DIV/0!</v>
      </c>
      <c r="W60" s="372" t="s">
        <v>327</v>
      </c>
    </row>
    <row r="61" spans="1:23" s="373" customFormat="1" ht="25.5" x14ac:dyDescent="0.2">
      <c r="A61" s="374" t="s">
        <v>462</v>
      </c>
      <c r="B61" s="374" t="s">
        <v>463</v>
      </c>
      <c r="C61" s="374" t="s">
        <v>216</v>
      </c>
      <c r="D61" s="380" t="s">
        <v>217</v>
      </c>
      <c r="E61" s="376">
        <f t="shared" ref="E61:E63" si="47">H61+L61+Q61</f>
        <v>44466.16</v>
      </c>
      <c r="F61" s="376">
        <f t="shared" ref="F61:F63" si="48">I61+M61+R61</f>
        <v>44466.15</v>
      </c>
      <c r="G61" s="371">
        <f t="shared" si="20"/>
        <v>-2.2489011874959886E-7</v>
      </c>
      <c r="H61" s="377"/>
      <c r="I61" s="377"/>
      <c r="J61" s="371" t="e">
        <f t="shared" si="21"/>
        <v>#DIV/0!</v>
      </c>
      <c r="K61" s="377"/>
      <c r="L61" s="377"/>
      <c r="M61" s="377"/>
      <c r="N61" s="371" t="e">
        <f t="shared" si="22"/>
        <v>#DIV/0!</v>
      </c>
      <c r="O61" s="377"/>
      <c r="P61" s="377"/>
      <c r="Q61" s="377">
        <v>44466.16</v>
      </c>
      <c r="R61" s="377">
        <v>44466.15</v>
      </c>
      <c r="S61" s="371">
        <f t="shared" si="23"/>
        <v>-2.2489011874959886E-7</v>
      </c>
      <c r="T61" s="377"/>
      <c r="U61" s="377"/>
      <c r="V61" s="371" t="e">
        <f t="shared" si="24"/>
        <v>#DIV/0!</v>
      </c>
      <c r="W61" s="378" t="s">
        <v>327</v>
      </c>
    </row>
    <row r="62" spans="1:23" s="373" customFormat="1" x14ac:dyDescent="0.2">
      <c r="A62" s="374" t="s">
        <v>464</v>
      </c>
      <c r="B62" s="374" t="s">
        <v>465</v>
      </c>
      <c r="C62" s="374" t="s">
        <v>216</v>
      </c>
      <c r="D62" s="380" t="s">
        <v>218</v>
      </c>
      <c r="E62" s="376">
        <f t="shared" si="47"/>
        <v>1200</v>
      </c>
      <c r="F62" s="376">
        <f t="shared" si="48"/>
        <v>1200</v>
      </c>
      <c r="G62" s="371">
        <f t="shared" si="20"/>
        <v>0</v>
      </c>
      <c r="H62" s="377"/>
      <c r="I62" s="377"/>
      <c r="J62" s="371" t="e">
        <f t="shared" si="21"/>
        <v>#DIV/0!</v>
      </c>
      <c r="K62" s="377"/>
      <c r="L62" s="377"/>
      <c r="M62" s="377"/>
      <c r="N62" s="371" t="e">
        <f t="shared" si="22"/>
        <v>#DIV/0!</v>
      </c>
      <c r="O62" s="377"/>
      <c r="P62" s="377"/>
      <c r="Q62" s="377">
        <v>1200</v>
      </c>
      <c r="R62" s="377">
        <v>1200</v>
      </c>
      <c r="S62" s="371">
        <f t="shared" si="23"/>
        <v>0</v>
      </c>
      <c r="T62" s="377"/>
      <c r="U62" s="377"/>
      <c r="V62" s="371" t="e">
        <f t="shared" si="24"/>
        <v>#DIV/0!</v>
      </c>
      <c r="W62" s="378" t="s">
        <v>327</v>
      </c>
    </row>
    <row r="63" spans="1:23" s="373" customFormat="1" ht="25.5" x14ac:dyDescent="0.2">
      <c r="A63" s="374" t="s">
        <v>466</v>
      </c>
      <c r="B63" s="374" t="s">
        <v>467</v>
      </c>
      <c r="C63" s="374" t="s">
        <v>216</v>
      </c>
      <c r="D63" s="380" t="s">
        <v>468</v>
      </c>
      <c r="E63" s="376">
        <f t="shared" si="47"/>
        <v>0</v>
      </c>
      <c r="F63" s="376">
        <f t="shared" si="48"/>
        <v>0</v>
      </c>
      <c r="G63" s="371" t="e">
        <f t="shared" si="20"/>
        <v>#DIV/0!</v>
      </c>
      <c r="H63" s="377"/>
      <c r="I63" s="377"/>
      <c r="J63" s="371" t="e">
        <f t="shared" si="21"/>
        <v>#DIV/0!</v>
      </c>
      <c r="K63" s="377"/>
      <c r="L63" s="377"/>
      <c r="M63" s="377"/>
      <c r="N63" s="371" t="e">
        <f t="shared" si="22"/>
        <v>#DIV/0!</v>
      </c>
      <c r="O63" s="377"/>
      <c r="P63" s="377"/>
      <c r="Q63" s="377"/>
      <c r="R63" s="377"/>
      <c r="S63" s="371" t="e">
        <f t="shared" si="23"/>
        <v>#DIV/0!</v>
      </c>
      <c r="T63" s="377"/>
      <c r="U63" s="377"/>
      <c r="V63" s="371" t="e">
        <f t="shared" si="24"/>
        <v>#DIV/0!</v>
      </c>
      <c r="W63" s="378" t="s">
        <v>327</v>
      </c>
    </row>
    <row r="64" spans="1:23" s="386" customFormat="1" ht="51" x14ac:dyDescent="0.2">
      <c r="A64" s="368" t="s">
        <v>469</v>
      </c>
      <c r="B64" s="368" t="s">
        <v>470</v>
      </c>
      <c r="C64" s="368" t="s">
        <v>219</v>
      </c>
      <c r="D64" s="385" t="s">
        <v>471</v>
      </c>
      <c r="E64" s="387">
        <f>H64+L64+Q64</f>
        <v>0</v>
      </c>
      <c r="F64" s="387">
        <f>I64+M64+R64</f>
        <v>0</v>
      </c>
      <c r="G64" s="371" t="e">
        <f t="shared" si="20"/>
        <v>#DIV/0!</v>
      </c>
      <c r="H64" s="370"/>
      <c r="I64" s="370"/>
      <c r="J64" s="371" t="e">
        <f t="shared" si="21"/>
        <v>#DIV/0!</v>
      </c>
      <c r="K64" s="370"/>
      <c r="L64" s="370"/>
      <c r="M64" s="370"/>
      <c r="N64" s="371" t="e">
        <f t="shared" si="22"/>
        <v>#DIV/0!</v>
      </c>
      <c r="O64" s="370"/>
      <c r="P64" s="370"/>
      <c r="Q64" s="370"/>
      <c r="R64" s="370"/>
      <c r="S64" s="371" t="e">
        <f t="shared" si="23"/>
        <v>#DIV/0!</v>
      </c>
      <c r="T64" s="370"/>
      <c r="U64" s="370"/>
      <c r="V64" s="371" t="e">
        <f t="shared" si="24"/>
        <v>#DIV/0!</v>
      </c>
      <c r="W64" s="372" t="s">
        <v>327</v>
      </c>
    </row>
    <row r="65" spans="1:23" s="373" customFormat="1" ht="38.25" x14ac:dyDescent="0.2">
      <c r="A65" s="368" t="s">
        <v>472</v>
      </c>
      <c r="B65" s="368" t="s">
        <v>473</v>
      </c>
      <c r="C65" s="368" t="s">
        <v>187</v>
      </c>
      <c r="D65" s="385" t="s">
        <v>474</v>
      </c>
      <c r="E65" s="370">
        <f>SUM(E66:E68)</f>
        <v>0</v>
      </c>
      <c r="F65" s="370">
        <f t="shared" ref="F65:U65" si="49">SUM(F66:F67)</f>
        <v>0</v>
      </c>
      <c r="G65" s="371" t="e">
        <f t="shared" si="20"/>
        <v>#DIV/0!</v>
      </c>
      <c r="H65" s="370">
        <f t="shared" si="49"/>
        <v>0</v>
      </c>
      <c r="I65" s="370">
        <f t="shared" si="49"/>
        <v>0</v>
      </c>
      <c r="J65" s="371" t="e">
        <f t="shared" si="21"/>
        <v>#DIV/0!</v>
      </c>
      <c r="K65" s="370">
        <f t="shared" si="49"/>
        <v>0</v>
      </c>
      <c r="L65" s="370">
        <f t="shared" si="49"/>
        <v>0</v>
      </c>
      <c r="M65" s="370">
        <f t="shared" si="49"/>
        <v>0</v>
      </c>
      <c r="N65" s="371" t="e">
        <f t="shared" si="22"/>
        <v>#DIV/0!</v>
      </c>
      <c r="O65" s="370">
        <f t="shared" si="49"/>
        <v>0</v>
      </c>
      <c r="P65" s="370">
        <f t="shared" si="49"/>
        <v>0</v>
      </c>
      <c r="Q65" s="370">
        <f t="shared" si="49"/>
        <v>0</v>
      </c>
      <c r="R65" s="370">
        <f t="shared" si="49"/>
        <v>0</v>
      </c>
      <c r="S65" s="371" t="e">
        <f t="shared" si="23"/>
        <v>#DIV/0!</v>
      </c>
      <c r="T65" s="370">
        <f t="shared" si="49"/>
        <v>0</v>
      </c>
      <c r="U65" s="370">
        <f t="shared" si="49"/>
        <v>0</v>
      </c>
      <c r="V65" s="371" t="e">
        <f t="shared" si="24"/>
        <v>#DIV/0!</v>
      </c>
      <c r="W65" s="372" t="s">
        <v>327</v>
      </c>
    </row>
    <row r="66" spans="1:23" s="373" customFormat="1" ht="25.5" x14ac:dyDescent="0.2">
      <c r="A66" s="374" t="s">
        <v>475</v>
      </c>
      <c r="B66" s="374" t="s">
        <v>476</v>
      </c>
      <c r="C66" s="374" t="s">
        <v>221</v>
      </c>
      <c r="D66" s="380" t="s">
        <v>477</v>
      </c>
      <c r="E66" s="376">
        <f t="shared" ref="E66:E68" si="50">H66+L66+Q66</f>
        <v>0</v>
      </c>
      <c r="F66" s="376">
        <f t="shared" ref="F66:F68" si="51">I66+M66+R66</f>
        <v>0</v>
      </c>
      <c r="G66" s="371" t="e">
        <f t="shared" si="20"/>
        <v>#DIV/0!</v>
      </c>
      <c r="H66" s="377"/>
      <c r="I66" s="377"/>
      <c r="J66" s="371" t="e">
        <f t="shared" si="21"/>
        <v>#DIV/0!</v>
      </c>
      <c r="K66" s="377"/>
      <c r="L66" s="377"/>
      <c r="M66" s="377"/>
      <c r="N66" s="371" t="e">
        <f t="shared" si="22"/>
        <v>#DIV/0!</v>
      </c>
      <c r="O66" s="377"/>
      <c r="P66" s="377"/>
      <c r="Q66" s="377"/>
      <c r="R66" s="377"/>
      <c r="S66" s="371" t="e">
        <f t="shared" si="23"/>
        <v>#DIV/0!</v>
      </c>
      <c r="T66" s="377"/>
      <c r="U66" s="377"/>
      <c r="V66" s="371" t="e">
        <f t="shared" si="24"/>
        <v>#DIV/0!</v>
      </c>
      <c r="W66" s="378" t="s">
        <v>327</v>
      </c>
    </row>
    <row r="67" spans="1:23" s="373" customFormat="1" ht="38.25" x14ac:dyDescent="0.2">
      <c r="A67" s="374" t="s">
        <v>478</v>
      </c>
      <c r="B67" s="374" t="s">
        <v>479</v>
      </c>
      <c r="C67" s="374" t="s">
        <v>187</v>
      </c>
      <c r="D67" s="380" t="s">
        <v>480</v>
      </c>
      <c r="E67" s="376">
        <f t="shared" si="50"/>
        <v>0</v>
      </c>
      <c r="F67" s="376">
        <f t="shared" si="51"/>
        <v>0</v>
      </c>
      <c r="G67" s="371" t="e">
        <f t="shared" si="20"/>
        <v>#DIV/0!</v>
      </c>
      <c r="H67" s="377"/>
      <c r="I67" s="377"/>
      <c r="J67" s="371" t="e">
        <f t="shared" si="21"/>
        <v>#DIV/0!</v>
      </c>
      <c r="K67" s="377"/>
      <c r="L67" s="377"/>
      <c r="M67" s="377"/>
      <c r="N67" s="371" t="e">
        <f t="shared" si="22"/>
        <v>#DIV/0!</v>
      </c>
      <c r="O67" s="377"/>
      <c r="P67" s="377"/>
      <c r="Q67" s="377"/>
      <c r="R67" s="377"/>
      <c r="S67" s="371" t="e">
        <f t="shared" si="23"/>
        <v>#DIV/0!</v>
      </c>
      <c r="T67" s="377"/>
      <c r="U67" s="377"/>
      <c r="V67" s="371" t="e">
        <f t="shared" si="24"/>
        <v>#DIV/0!</v>
      </c>
      <c r="W67" s="378" t="s">
        <v>327</v>
      </c>
    </row>
    <row r="68" spans="1:23" s="373" customFormat="1" x14ac:dyDescent="0.2">
      <c r="A68" s="374" t="s">
        <v>481</v>
      </c>
      <c r="B68" s="374" t="s">
        <v>482</v>
      </c>
      <c r="C68" s="374" t="s">
        <v>212</v>
      </c>
      <c r="D68" s="382" t="s">
        <v>483</v>
      </c>
      <c r="E68" s="376">
        <f t="shared" si="50"/>
        <v>0</v>
      </c>
      <c r="F68" s="376">
        <f t="shared" si="51"/>
        <v>0</v>
      </c>
      <c r="G68" s="371" t="e">
        <f t="shared" si="20"/>
        <v>#DIV/0!</v>
      </c>
      <c r="H68" s="377"/>
      <c r="I68" s="377"/>
      <c r="J68" s="371" t="e">
        <f t="shared" si="21"/>
        <v>#DIV/0!</v>
      </c>
      <c r="K68" s="377"/>
      <c r="L68" s="377"/>
      <c r="M68" s="377"/>
      <c r="N68" s="371" t="e">
        <f t="shared" si="22"/>
        <v>#DIV/0!</v>
      </c>
      <c r="O68" s="377"/>
      <c r="P68" s="377"/>
      <c r="Q68" s="377"/>
      <c r="R68" s="377"/>
      <c r="S68" s="371" t="e">
        <f t="shared" si="23"/>
        <v>#DIV/0!</v>
      </c>
      <c r="T68" s="377"/>
      <c r="U68" s="377"/>
      <c r="V68" s="371" t="e">
        <f t="shared" si="24"/>
        <v>#DIV/0!</v>
      </c>
      <c r="W68" s="378" t="s">
        <v>327</v>
      </c>
    </row>
    <row r="69" spans="1:23" s="373" customFormat="1" x14ac:dyDescent="0.2">
      <c r="A69" s="368" t="s">
        <v>484</v>
      </c>
      <c r="B69" s="368" t="s">
        <v>485</v>
      </c>
      <c r="C69" s="368" t="s">
        <v>222</v>
      </c>
      <c r="D69" s="384" t="s">
        <v>486</v>
      </c>
      <c r="E69" s="370">
        <f>E70+E73+E74+E75+E76</f>
        <v>3600000</v>
      </c>
      <c r="F69" s="370">
        <f t="shared" ref="F69:U69" si="52">F70+F73+F74+F75+F76</f>
        <v>3600000</v>
      </c>
      <c r="G69" s="371">
        <f t="shared" si="20"/>
        <v>0</v>
      </c>
      <c r="H69" s="370">
        <f t="shared" si="52"/>
        <v>0</v>
      </c>
      <c r="I69" s="370">
        <f t="shared" si="52"/>
        <v>0</v>
      </c>
      <c r="J69" s="371" t="e">
        <f t="shared" si="21"/>
        <v>#DIV/0!</v>
      </c>
      <c r="K69" s="370">
        <f t="shared" si="52"/>
        <v>0</v>
      </c>
      <c r="L69" s="370">
        <f t="shared" si="52"/>
        <v>3600000</v>
      </c>
      <c r="M69" s="370">
        <f t="shared" si="52"/>
        <v>3600000</v>
      </c>
      <c r="N69" s="371">
        <f t="shared" si="22"/>
        <v>0</v>
      </c>
      <c r="O69" s="370">
        <f t="shared" si="52"/>
        <v>0</v>
      </c>
      <c r="P69" s="370">
        <f t="shared" si="52"/>
        <v>0</v>
      </c>
      <c r="Q69" s="370">
        <f t="shared" si="52"/>
        <v>0</v>
      </c>
      <c r="R69" s="370">
        <f t="shared" si="52"/>
        <v>0</v>
      </c>
      <c r="S69" s="371" t="e">
        <f t="shared" si="23"/>
        <v>#DIV/0!</v>
      </c>
      <c r="T69" s="370">
        <f t="shared" si="52"/>
        <v>0</v>
      </c>
      <c r="U69" s="370">
        <f t="shared" si="52"/>
        <v>0</v>
      </c>
      <c r="V69" s="371" t="e">
        <f t="shared" si="24"/>
        <v>#DIV/0!</v>
      </c>
      <c r="W69" s="372" t="s">
        <v>327</v>
      </c>
    </row>
    <row r="70" spans="1:23" s="373" customFormat="1" ht="25.5" x14ac:dyDescent="0.2">
      <c r="A70" s="368" t="s">
        <v>487</v>
      </c>
      <c r="B70" s="368" t="s">
        <v>488</v>
      </c>
      <c r="C70" s="368" t="s">
        <v>223</v>
      </c>
      <c r="D70" s="385" t="s">
        <v>489</v>
      </c>
      <c r="E70" s="370">
        <f>SUM(E71:E72)</f>
        <v>0</v>
      </c>
      <c r="F70" s="370">
        <f t="shared" ref="F70:U70" si="53">SUM(F71:F72)</f>
        <v>0</v>
      </c>
      <c r="G70" s="371" t="e">
        <f t="shared" si="20"/>
        <v>#DIV/0!</v>
      </c>
      <c r="H70" s="370">
        <f t="shared" si="53"/>
        <v>0</v>
      </c>
      <c r="I70" s="370">
        <f t="shared" si="53"/>
        <v>0</v>
      </c>
      <c r="J70" s="371" t="e">
        <f t="shared" si="21"/>
        <v>#DIV/0!</v>
      </c>
      <c r="K70" s="370">
        <f t="shared" si="53"/>
        <v>0</v>
      </c>
      <c r="L70" s="370">
        <f t="shared" si="53"/>
        <v>0</v>
      </c>
      <c r="M70" s="370">
        <f t="shared" si="53"/>
        <v>0</v>
      </c>
      <c r="N70" s="371" t="e">
        <f t="shared" si="22"/>
        <v>#DIV/0!</v>
      </c>
      <c r="O70" s="370">
        <f t="shared" si="53"/>
        <v>0</v>
      </c>
      <c r="P70" s="370">
        <f t="shared" si="53"/>
        <v>0</v>
      </c>
      <c r="Q70" s="370">
        <f t="shared" si="53"/>
        <v>0</v>
      </c>
      <c r="R70" s="370">
        <f t="shared" si="53"/>
        <v>0</v>
      </c>
      <c r="S70" s="371" t="e">
        <f t="shared" si="23"/>
        <v>#DIV/0!</v>
      </c>
      <c r="T70" s="370">
        <f t="shared" si="53"/>
        <v>0</v>
      </c>
      <c r="U70" s="370">
        <f t="shared" si="53"/>
        <v>0</v>
      </c>
      <c r="V70" s="371" t="e">
        <f t="shared" si="24"/>
        <v>#DIV/0!</v>
      </c>
      <c r="W70" s="372" t="s">
        <v>327</v>
      </c>
    </row>
    <row r="71" spans="1:23" s="373" customFormat="1" ht="38.25" x14ac:dyDescent="0.2">
      <c r="A71" s="374" t="s">
        <v>490</v>
      </c>
      <c r="B71" s="374" t="s">
        <v>491</v>
      </c>
      <c r="C71" s="374" t="s">
        <v>224</v>
      </c>
      <c r="D71" s="380" t="s">
        <v>492</v>
      </c>
      <c r="E71" s="376">
        <f t="shared" ref="E71:E76" si="54">H71+L71+Q71</f>
        <v>0</v>
      </c>
      <c r="F71" s="376">
        <f t="shared" ref="F71:F76" si="55">I71+M71+R71</f>
        <v>0</v>
      </c>
      <c r="G71" s="371" t="e">
        <f t="shared" si="20"/>
        <v>#DIV/0!</v>
      </c>
      <c r="H71" s="377"/>
      <c r="I71" s="377"/>
      <c r="J71" s="371" t="e">
        <f t="shared" si="21"/>
        <v>#DIV/0!</v>
      </c>
      <c r="K71" s="377"/>
      <c r="L71" s="377"/>
      <c r="M71" s="377"/>
      <c r="N71" s="371" t="e">
        <f t="shared" si="22"/>
        <v>#DIV/0!</v>
      </c>
      <c r="O71" s="377"/>
      <c r="P71" s="377"/>
      <c r="Q71" s="377"/>
      <c r="R71" s="377"/>
      <c r="S71" s="371" t="e">
        <f t="shared" si="23"/>
        <v>#DIV/0!</v>
      </c>
      <c r="T71" s="377"/>
      <c r="U71" s="377"/>
      <c r="V71" s="371" t="e">
        <f t="shared" si="24"/>
        <v>#DIV/0!</v>
      </c>
      <c r="W71" s="378" t="s">
        <v>327</v>
      </c>
    </row>
    <row r="72" spans="1:23" s="373" customFormat="1" ht="25.5" x14ac:dyDescent="0.2">
      <c r="A72" s="374" t="s">
        <v>493</v>
      </c>
      <c r="B72" s="374" t="s">
        <v>494</v>
      </c>
      <c r="C72" s="374" t="s">
        <v>223</v>
      </c>
      <c r="D72" s="380" t="s">
        <v>495</v>
      </c>
      <c r="E72" s="376">
        <f t="shared" si="54"/>
        <v>0</v>
      </c>
      <c r="F72" s="376">
        <f t="shared" si="55"/>
        <v>0</v>
      </c>
      <c r="G72" s="371" t="e">
        <f t="shared" si="20"/>
        <v>#DIV/0!</v>
      </c>
      <c r="H72" s="377"/>
      <c r="I72" s="377"/>
      <c r="J72" s="371" t="e">
        <f t="shared" si="21"/>
        <v>#DIV/0!</v>
      </c>
      <c r="K72" s="377"/>
      <c r="L72" s="377"/>
      <c r="M72" s="377"/>
      <c r="N72" s="371" t="e">
        <f t="shared" si="22"/>
        <v>#DIV/0!</v>
      </c>
      <c r="O72" s="377"/>
      <c r="P72" s="377"/>
      <c r="Q72" s="377"/>
      <c r="R72" s="377"/>
      <c r="S72" s="371" t="e">
        <f t="shared" si="23"/>
        <v>#DIV/0!</v>
      </c>
      <c r="T72" s="377"/>
      <c r="U72" s="377"/>
      <c r="V72" s="371" t="e">
        <f t="shared" si="24"/>
        <v>#DIV/0!</v>
      </c>
      <c r="W72" s="378" t="s">
        <v>327</v>
      </c>
    </row>
    <row r="73" spans="1:23" s="373" customFormat="1" x14ac:dyDescent="0.2">
      <c r="A73" s="374" t="s">
        <v>496</v>
      </c>
      <c r="B73" s="374" t="s">
        <v>497</v>
      </c>
      <c r="C73" s="374" t="s">
        <v>226</v>
      </c>
      <c r="D73" s="382" t="s">
        <v>225</v>
      </c>
      <c r="E73" s="376">
        <f t="shared" si="54"/>
        <v>3600000</v>
      </c>
      <c r="F73" s="376">
        <f t="shared" si="55"/>
        <v>3600000</v>
      </c>
      <c r="G73" s="371">
        <f t="shared" si="20"/>
        <v>0</v>
      </c>
      <c r="H73" s="377"/>
      <c r="I73" s="377"/>
      <c r="J73" s="371" t="e">
        <f t="shared" si="21"/>
        <v>#DIV/0!</v>
      </c>
      <c r="K73" s="377"/>
      <c r="L73" s="377">
        <v>3600000</v>
      </c>
      <c r="M73" s="377">
        <v>3600000</v>
      </c>
      <c r="N73" s="371">
        <f t="shared" si="22"/>
        <v>0</v>
      </c>
      <c r="O73" s="377"/>
      <c r="P73" s="377"/>
      <c r="Q73" s="377"/>
      <c r="R73" s="377"/>
      <c r="S73" s="371" t="e">
        <f t="shared" si="23"/>
        <v>#DIV/0!</v>
      </c>
      <c r="T73" s="377"/>
      <c r="U73" s="377"/>
      <c r="V73" s="371" t="e">
        <f t="shared" si="24"/>
        <v>#DIV/0!</v>
      </c>
      <c r="W73" s="378" t="s">
        <v>327</v>
      </c>
    </row>
    <row r="74" spans="1:23" s="373" customFormat="1" x14ac:dyDescent="0.2">
      <c r="A74" s="374" t="s">
        <v>498</v>
      </c>
      <c r="B74" s="374" t="s">
        <v>499</v>
      </c>
      <c r="C74" s="374" t="s">
        <v>228</v>
      </c>
      <c r="D74" s="382" t="s">
        <v>227</v>
      </c>
      <c r="E74" s="376">
        <f t="shared" si="54"/>
        <v>0</v>
      </c>
      <c r="F74" s="376">
        <f t="shared" si="55"/>
        <v>0</v>
      </c>
      <c r="G74" s="371" t="e">
        <f t="shared" si="20"/>
        <v>#DIV/0!</v>
      </c>
      <c r="H74" s="377"/>
      <c r="I74" s="377"/>
      <c r="J74" s="371" t="e">
        <f t="shared" si="21"/>
        <v>#DIV/0!</v>
      </c>
      <c r="K74" s="377"/>
      <c r="L74" s="377"/>
      <c r="M74" s="377"/>
      <c r="N74" s="371" t="e">
        <f t="shared" si="22"/>
        <v>#DIV/0!</v>
      </c>
      <c r="O74" s="377"/>
      <c r="P74" s="377"/>
      <c r="Q74" s="377"/>
      <c r="R74" s="377"/>
      <c r="S74" s="371" t="e">
        <f t="shared" si="23"/>
        <v>#DIV/0!</v>
      </c>
      <c r="T74" s="377"/>
      <c r="U74" s="377"/>
      <c r="V74" s="371" t="e">
        <f t="shared" si="24"/>
        <v>#DIV/0!</v>
      </c>
      <c r="W74" s="378" t="s">
        <v>327</v>
      </c>
    </row>
    <row r="75" spans="1:23" s="373" customFormat="1" x14ac:dyDescent="0.2">
      <c r="A75" s="374" t="s">
        <v>500</v>
      </c>
      <c r="B75" s="374" t="s">
        <v>501</v>
      </c>
      <c r="C75" s="374" t="s">
        <v>230</v>
      </c>
      <c r="D75" s="382" t="s">
        <v>229</v>
      </c>
      <c r="E75" s="376">
        <f t="shared" si="54"/>
        <v>0</v>
      </c>
      <c r="F75" s="376">
        <f t="shared" si="55"/>
        <v>0</v>
      </c>
      <c r="G75" s="371" t="e">
        <f t="shared" si="20"/>
        <v>#DIV/0!</v>
      </c>
      <c r="H75" s="377"/>
      <c r="I75" s="377"/>
      <c r="J75" s="371" t="e">
        <f t="shared" si="21"/>
        <v>#DIV/0!</v>
      </c>
      <c r="K75" s="377"/>
      <c r="L75" s="377"/>
      <c r="M75" s="377"/>
      <c r="N75" s="371" t="e">
        <f t="shared" si="22"/>
        <v>#DIV/0!</v>
      </c>
      <c r="O75" s="377"/>
      <c r="P75" s="377"/>
      <c r="Q75" s="377"/>
      <c r="R75" s="377"/>
      <c r="S75" s="371" t="e">
        <f t="shared" si="23"/>
        <v>#DIV/0!</v>
      </c>
      <c r="T75" s="377"/>
      <c r="U75" s="377"/>
      <c r="V75" s="371" t="e">
        <f t="shared" si="24"/>
        <v>#DIV/0!</v>
      </c>
      <c r="W75" s="378" t="s">
        <v>327</v>
      </c>
    </row>
    <row r="76" spans="1:23" s="373" customFormat="1" ht="14.25" customHeight="1" x14ac:dyDescent="0.2">
      <c r="A76" s="374" t="s">
        <v>502</v>
      </c>
      <c r="B76" s="374" t="s">
        <v>503</v>
      </c>
      <c r="C76" s="374" t="s">
        <v>222</v>
      </c>
      <c r="D76" s="382" t="s">
        <v>504</v>
      </c>
      <c r="E76" s="376">
        <f t="shared" si="54"/>
        <v>0</v>
      </c>
      <c r="F76" s="376">
        <f t="shared" si="55"/>
        <v>0</v>
      </c>
      <c r="G76" s="371" t="e">
        <f t="shared" si="20"/>
        <v>#DIV/0!</v>
      </c>
      <c r="H76" s="377"/>
      <c r="I76" s="377"/>
      <c r="J76" s="371" t="e">
        <f t="shared" si="21"/>
        <v>#DIV/0!</v>
      </c>
      <c r="K76" s="377"/>
      <c r="L76" s="377"/>
      <c r="M76" s="377"/>
      <c r="N76" s="371" t="e">
        <f t="shared" si="22"/>
        <v>#DIV/0!</v>
      </c>
      <c r="O76" s="377"/>
      <c r="P76" s="377"/>
      <c r="Q76" s="377"/>
      <c r="R76" s="377"/>
      <c r="S76" s="371" t="e">
        <f t="shared" si="23"/>
        <v>#DIV/0!</v>
      </c>
      <c r="T76" s="377"/>
      <c r="U76" s="377"/>
      <c r="V76" s="371" t="e">
        <f t="shared" si="24"/>
        <v>#DIV/0!</v>
      </c>
      <c r="W76" s="378" t="s">
        <v>327</v>
      </c>
    </row>
    <row r="77" spans="1:23" s="373" customFormat="1" x14ac:dyDescent="0.2">
      <c r="A77" s="368" t="s">
        <v>505</v>
      </c>
      <c r="B77" s="368" t="s">
        <v>506</v>
      </c>
      <c r="C77" s="368" t="s">
        <v>235</v>
      </c>
      <c r="D77" s="384" t="s">
        <v>507</v>
      </c>
      <c r="E77" s="370">
        <f>SUM(E78:E81)</f>
        <v>47297.509999999995</v>
      </c>
      <c r="F77" s="370">
        <f t="shared" ref="F77:U77" si="56">SUM(F78:F81)</f>
        <v>47297.509999999995</v>
      </c>
      <c r="G77" s="371">
        <f t="shared" si="20"/>
        <v>0</v>
      </c>
      <c r="H77" s="370">
        <f t="shared" si="56"/>
        <v>0</v>
      </c>
      <c r="I77" s="370">
        <f t="shared" si="56"/>
        <v>0</v>
      </c>
      <c r="J77" s="371" t="e">
        <f t="shared" si="21"/>
        <v>#DIV/0!</v>
      </c>
      <c r="K77" s="370">
        <f t="shared" si="56"/>
        <v>0</v>
      </c>
      <c r="L77" s="370">
        <f t="shared" si="56"/>
        <v>0</v>
      </c>
      <c r="M77" s="370">
        <f t="shared" si="56"/>
        <v>0</v>
      </c>
      <c r="N77" s="371" t="e">
        <f t="shared" si="22"/>
        <v>#DIV/0!</v>
      </c>
      <c r="O77" s="370">
        <f t="shared" si="56"/>
        <v>0</v>
      </c>
      <c r="P77" s="370">
        <f t="shared" si="56"/>
        <v>0</v>
      </c>
      <c r="Q77" s="370">
        <f t="shared" si="56"/>
        <v>47297.509999999995</v>
      </c>
      <c r="R77" s="370">
        <f t="shared" si="56"/>
        <v>47297.509999999995</v>
      </c>
      <c r="S77" s="371">
        <f t="shared" si="23"/>
        <v>0</v>
      </c>
      <c r="T77" s="370">
        <f t="shared" si="56"/>
        <v>0</v>
      </c>
      <c r="U77" s="370">
        <f t="shared" si="56"/>
        <v>0</v>
      </c>
      <c r="V77" s="371" t="e">
        <f t="shared" si="24"/>
        <v>#DIV/0!</v>
      </c>
      <c r="W77" s="372" t="s">
        <v>327</v>
      </c>
    </row>
    <row r="78" spans="1:23" s="373" customFormat="1" x14ac:dyDescent="0.2">
      <c r="A78" s="374" t="s">
        <v>508</v>
      </c>
      <c r="B78" s="374" t="s">
        <v>509</v>
      </c>
      <c r="C78" s="374" t="s">
        <v>236</v>
      </c>
      <c r="D78" s="382" t="s">
        <v>510</v>
      </c>
      <c r="E78" s="376">
        <f t="shared" ref="E78:E81" si="57">H78+L78+Q78</f>
        <v>11253</v>
      </c>
      <c r="F78" s="376">
        <f t="shared" ref="F78:F81" si="58">I78+M78+R78</f>
        <v>11253</v>
      </c>
      <c r="G78" s="371">
        <f t="shared" si="20"/>
        <v>0</v>
      </c>
      <c r="H78" s="377"/>
      <c r="I78" s="377"/>
      <c r="J78" s="371" t="e">
        <f t="shared" si="21"/>
        <v>#DIV/0!</v>
      </c>
      <c r="K78" s="377"/>
      <c r="L78" s="377"/>
      <c r="M78" s="377"/>
      <c r="N78" s="371" t="e">
        <f t="shared" si="22"/>
        <v>#DIV/0!</v>
      </c>
      <c r="O78" s="377"/>
      <c r="P78" s="377"/>
      <c r="Q78" s="377">
        <v>11253</v>
      </c>
      <c r="R78" s="377">
        <v>11253</v>
      </c>
      <c r="S78" s="371">
        <f t="shared" si="23"/>
        <v>0</v>
      </c>
      <c r="T78" s="377"/>
      <c r="U78" s="377"/>
      <c r="V78" s="371" t="e">
        <f t="shared" si="24"/>
        <v>#DIV/0!</v>
      </c>
      <c r="W78" s="378" t="s">
        <v>327</v>
      </c>
    </row>
    <row r="79" spans="1:23" s="373" customFormat="1" x14ac:dyDescent="0.2">
      <c r="A79" s="374" t="s">
        <v>511</v>
      </c>
      <c r="B79" s="374" t="s">
        <v>512</v>
      </c>
      <c r="C79" s="374" t="s">
        <v>238</v>
      </c>
      <c r="D79" s="382" t="s">
        <v>237</v>
      </c>
      <c r="E79" s="376">
        <f t="shared" si="57"/>
        <v>12000</v>
      </c>
      <c r="F79" s="376">
        <f t="shared" si="58"/>
        <v>12000</v>
      </c>
      <c r="G79" s="371">
        <f t="shared" si="20"/>
        <v>0</v>
      </c>
      <c r="H79" s="377"/>
      <c r="I79" s="377"/>
      <c r="J79" s="371" t="e">
        <f t="shared" si="21"/>
        <v>#DIV/0!</v>
      </c>
      <c r="K79" s="377"/>
      <c r="L79" s="377"/>
      <c r="M79" s="377"/>
      <c r="N79" s="371" t="e">
        <f t="shared" si="22"/>
        <v>#DIV/0!</v>
      </c>
      <c r="O79" s="377"/>
      <c r="P79" s="377"/>
      <c r="Q79" s="377">
        <v>12000</v>
      </c>
      <c r="R79" s="377">
        <v>12000</v>
      </c>
      <c r="S79" s="371">
        <f t="shared" si="23"/>
        <v>0</v>
      </c>
      <c r="T79" s="377"/>
      <c r="U79" s="377"/>
      <c r="V79" s="371" t="e">
        <f t="shared" si="24"/>
        <v>#DIV/0!</v>
      </c>
      <c r="W79" s="378" t="s">
        <v>327</v>
      </c>
    </row>
    <row r="80" spans="1:23" s="373" customFormat="1" x14ac:dyDescent="0.2">
      <c r="A80" s="374" t="s">
        <v>513</v>
      </c>
      <c r="B80" s="374" t="s">
        <v>514</v>
      </c>
      <c r="C80" s="374" t="s">
        <v>240</v>
      </c>
      <c r="D80" s="382" t="s">
        <v>239</v>
      </c>
      <c r="E80" s="376">
        <f t="shared" si="57"/>
        <v>24044.51</v>
      </c>
      <c r="F80" s="376">
        <f t="shared" si="58"/>
        <v>24044.51</v>
      </c>
      <c r="G80" s="371">
        <f t="shared" si="20"/>
        <v>0</v>
      </c>
      <c r="H80" s="377"/>
      <c r="I80" s="377"/>
      <c r="J80" s="371" t="e">
        <f t="shared" si="21"/>
        <v>#DIV/0!</v>
      </c>
      <c r="K80" s="377"/>
      <c r="L80" s="377"/>
      <c r="M80" s="377"/>
      <c r="N80" s="371" t="e">
        <f t="shared" si="22"/>
        <v>#DIV/0!</v>
      </c>
      <c r="O80" s="377"/>
      <c r="P80" s="377"/>
      <c r="Q80" s="377">
        <v>24044.51</v>
      </c>
      <c r="R80" s="377">
        <v>24044.51</v>
      </c>
      <c r="S80" s="371">
        <f t="shared" si="23"/>
        <v>0</v>
      </c>
      <c r="T80" s="377"/>
      <c r="U80" s="377"/>
      <c r="V80" s="371" t="e">
        <f t="shared" si="24"/>
        <v>#DIV/0!</v>
      </c>
      <c r="W80" s="378" t="s">
        <v>327</v>
      </c>
    </row>
    <row r="81" spans="1:23" s="373" customFormat="1" ht="16.5" customHeight="1" x14ac:dyDescent="0.2">
      <c r="A81" s="374" t="s">
        <v>515</v>
      </c>
      <c r="B81" s="374" t="s">
        <v>516</v>
      </c>
      <c r="C81" s="374" t="s">
        <v>235</v>
      </c>
      <c r="D81" s="382" t="s">
        <v>517</v>
      </c>
      <c r="E81" s="376">
        <f t="shared" si="57"/>
        <v>0</v>
      </c>
      <c r="F81" s="376">
        <f t="shared" si="58"/>
        <v>0</v>
      </c>
      <c r="G81" s="371" t="e">
        <f t="shared" si="20"/>
        <v>#DIV/0!</v>
      </c>
      <c r="H81" s="377"/>
      <c r="I81" s="377"/>
      <c r="J81" s="371" t="e">
        <f t="shared" si="21"/>
        <v>#DIV/0!</v>
      </c>
      <c r="K81" s="377"/>
      <c r="L81" s="377"/>
      <c r="M81" s="377"/>
      <c r="N81" s="371" t="e">
        <f t="shared" si="22"/>
        <v>#DIV/0!</v>
      </c>
      <c r="O81" s="377"/>
      <c r="P81" s="377"/>
      <c r="Q81" s="377"/>
      <c r="R81" s="377"/>
      <c r="S81" s="371" t="e">
        <f t="shared" si="23"/>
        <v>#DIV/0!</v>
      </c>
      <c r="T81" s="377"/>
      <c r="U81" s="377"/>
      <c r="V81" s="371" t="e">
        <f t="shared" si="24"/>
        <v>#DIV/0!</v>
      </c>
      <c r="W81" s="378" t="s">
        <v>327</v>
      </c>
    </row>
    <row r="82" spans="1:23" s="373" customFormat="1" x14ac:dyDescent="0.2">
      <c r="A82" s="368" t="s">
        <v>518</v>
      </c>
      <c r="B82" s="368" t="s">
        <v>519</v>
      </c>
      <c r="C82" s="368" t="s">
        <v>241</v>
      </c>
      <c r="D82" s="384" t="s">
        <v>520</v>
      </c>
      <c r="E82" s="370">
        <f>SUM(E83:E84)</f>
        <v>0</v>
      </c>
      <c r="F82" s="370">
        <f t="shared" ref="F82:U82" si="59">SUM(F83:F84)</f>
        <v>0</v>
      </c>
      <c r="G82" s="371" t="e">
        <f t="shared" si="20"/>
        <v>#DIV/0!</v>
      </c>
      <c r="H82" s="370">
        <f t="shared" si="59"/>
        <v>0</v>
      </c>
      <c r="I82" s="370">
        <f t="shared" si="59"/>
        <v>0</v>
      </c>
      <c r="J82" s="371" t="e">
        <f t="shared" si="21"/>
        <v>#DIV/0!</v>
      </c>
      <c r="K82" s="370">
        <f t="shared" si="59"/>
        <v>0</v>
      </c>
      <c r="L82" s="370">
        <f t="shared" si="59"/>
        <v>0</v>
      </c>
      <c r="M82" s="370">
        <f t="shared" si="59"/>
        <v>0</v>
      </c>
      <c r="N82" s="371" t="e">
        <f t="shared" si="22"/>
        <v>#DIV/0!</v>
      </c>
      <c r="O82" s="370">
        <f t="shared" si="59"/>
        <v>0</v>
      </c>
      <c r="P82" s="370">
        <f t="shared" si="59"/>
        <v>0</v>
      </c>
      <c r="Q82" s="370">
        <f t="shared" si="59"/>
        <v>0</v>
      </c>
      <c r="R82" s="370">
        <f t="shared" si="59"/>
        <v>0</v>
      </c>
      <c r="S82" s="371" t="e">
        <f t="shared" si="23"/>
        <v>#DIV/0!</v>
      </c>
      <c r="T82" s="370">
        <f t="shared" si="59"/>
        <v>0</v>
      </c>
      <c r="U82" s="370">
        <f t="shared" si="59"/>
        <v>0</v>
      </c>
      <c r="V82" s="371" t="e">
        <f t="shared" si="24"/>
        <v>#DIV/0!</v>
      </c>
      <c r="W82" s="372" t="s">
        <v>327</v>
      </c>
    </row>
    <row r="83" spans="1:23" s="373" customFormat="1" x14ac:dyDescent="0.2">
      <c r="A83" s="374" t="s">
        <v>521</v>
      </c>
      <c r="B83" s="374" t="s">
        <v>522</v>
      </c>
      <c r="C83" s="374" t="s">
        <v>242</v>
      </c>
      <c r="D83" s="382" t="s">
        <v>523</v>
      </c>
      <c r="E83" s="376">
        <f t="shared" ref="E83:E84" si="60">H83+L83+Q83</f>
        <v>0</v>
      </c>
      <c r="F83" s="376">
        <f t="shared" ref="F83:F84" si="61">I83+M83+R83</f>
        <v>0</v>
      </c>
      <c r="G83" s="371" t="e">
        <f t="shared" si="20"/>
        <v>#DIV/0!</v>
      </c>
      <c r="H83" s="377"/>
      <c r="I83" s="377"/>
      <c r="J83" s="371" t="e">
        <f t="shared" si="21"/>
        <v>#DIV/0!</v>
      </c>
      <c r="K83" s="377"/>
      <c r="L83" s="377"/>
      <c r="M83" s="377"/>
      <c r="N83" s="371" t="e">
        <f t="shared" si="22"/>
        <v>#DIV/0!</v>
      </c>
      <c r="O83" s="377"/>
      <c r="P83" s="377"/>
      <c r="Q83" s="377"/>
      <c r="R83" s="377"/>
      <c r="S83" s="371" t="e">
        <f t="shared" si="23"/>
        <v>#DIV/0!</v>
      </c>
      <c r="T83" s="377"/>
      <c r="U83" s="377"/>
      <c r="V83" s="371" t="e">
        <f t="shared" si="24"/>
        <v>#DIV/0!</v>
      </c>
      <c r="W83" s="378" t="s">
        <v>327</v>
      </c>
    </row>
    <row r="84" spans="1:23" s="373" customFormat="1" ht="25.5" x14ac:dyDescent="0.2">
      <c r="A84" s="374" t="s">
        <v>524</v>
      </c>
      <c r="B84" s="374" t="s">
        <v>525</v>
      </c>
      <c r="C84" s="374" t="s">
        <v>241</v>
      </c>
      <c r="D84" s="382" t="s">
        <v>526</v>
      </c>
      <c r="E84" s="376">
        <f t="shared" si="60"/>
        <v>0</v>
      </c>
      <c r="F84" s="376">
        <f t="shared" si="61"/>
        <v>0</v>
      </c>
      <c r="G84" s="371" t="e">
        <f t="shared" si="20"/>
        <v>#DIV/0!</v>
      </c>
      <c r="H84" s="377"/>
      <c r="I84" s="377"/>
      <c r="J84" s="371" t="e">
        <f t="shared" si="21"/>
        <v>#DIV/0!</v>
      </c>
      <c r="K84" s="377"/>
      <c r="L84" s="377"/>
      <c r="M84" s="377"/>
      <c r="N84" s="371" t="e">
        <f t="shared" si="22"/>
        <v>#DIV/0!</v>
      </c>
      <c r="O84" s="377"/>
      <c r="P84" s="377"/>
      <c r="Q84" s="377"/>
      <c r="R84" s="377"/>
      <c r="S84" s="371" t="e">
        <f t="shared" si="23"/>
        <v>#DIV/0!</v>
      </c>
      <c r="T84" s="377"/>
      <c r="U84" s="377"/>
      <c r="V84" s="371" t="e">
        <f t="shared" si="24"/>
        <v>#DIV/0!</v>
      </c>
      <c r="W84" s="378" t="s">
        <v>327</v>
      </c>
    </row>
    <row r="85" spans="1:23" s="373" customFormat="1" ht="25.5" x14ac:dyDescent="0.2">
      <c r="A85" s="368" t="s">
        <v>527</v>
      </c>
      <c r="B85" s="368" t="s">
        <v>528</v>
      </c>
      <c r="C85" s="368" t="s">
        <v>278</v>
      </c>
      <c r="D85" s="384" t="s">
        <v>529</v>
      </c>
      <c r="E85" s="370">
        <f>E86+E91</f>
        <v>0</v>
      </c>
      <c r="F85" s="370">
        <f t="shared" ref="F85:U85" si="62">F86+F91</f>
        <v>0</v>
      </c>
      <c r="G85" s="371" t="e">
        <f t="shared" si="20"/>
        <v>#DIV/0!</v>
      </c>
      <c r="H85" s="370">
        <f t="shared" si="62"/>
        <v>0</v>
      </c>
      <c r="I85" s="370">
        <f t="shared" si="62"/>
        <v>0</v>
      </c>
      <c r="J85" s="371" t="e">
        <f t="shared" si="21"/>
        <v>#DIV/0!</v>
      </c>
      <c r="K85" s="370">
        <f t="shared" si="62"/>
        <v>0</v>
      </c>
      <c r="L85" s="370">
        <f t="shared" si="62"/>
        <v>0</v>
      </c>
      <c r="M85" s="370">
        <f t="shared" si="62"/>
        <v>0</v>
      </c>
      <c r="N85" s="371" t="e">
        <f t="shared" si="22"/>
        <v>#DIV/0!</v>
      </c>
      <c r="O85" s="370">
        <f t="shared" si="62"/>
        <v>0</v>
      </c>
      <c r="P85" s="370">
        <f t="shared" si="62"/>
        <v>0</v>
      </c>
      <c r="Q85" s="370">
        <f t="shared" si="62"/>
        <v>0</v>
      </c>
      <c r="R85" s="370">
        <f t="shared" si="62"/>
        <v>0</v>
      </c>
      <c r="S85" s="371" t="e">
        <f t="shared" si="23"/>
        <v>#DIV/0!</v>
      </c>
      <c r="T85" s="370">
        <f t="shared" si="62"/>
        <v>0</v>
      </c>
      <c r="U85" s="370">
        <f t="shared" si="62"/>
        <v>0</v>
      </c>
      <c r="V85" s="371" t="e">
        <f t="shared" si="24"/>
        <v>#DIV/0!</v>
      </c>
      <c r="W85" s="372" t="s">
        <v>327</v>
      </c>
    </row>
    <row r="86" spans="1:23" s="373" customFormat="1" x14ac:dyDescent="0.2">
      <c r="A86" s="368" t="s">
        <v>530</v>
      </c>
      <c r="B86" s="368" t="s">
        <v>531</v>
      </c>
      <c r="C86" s="368" t="s">
        <v>232</v>
      </c>
      <c r="D86" s="385" t="s">
        <v>231</v>
      </c>
      <c r="E86" s="370">
        <f>E87+E90</f>
        <v>0</v>
      </c>
      <c r="F86" s="370">
        <f t="shared" ref="F86:U86" si="63">F87+F90</f>
        <v>0</v>
      </c>
      <c r="G86" s="371" t="e">
        <f t="shared" si="20"/>
        <v>#DIV/0!</v>
      </c>
      <c r="H86" s="370">
        <f t="shared" si="63"/>
        <v>0</v>
      </c>
      <c r="I86" s="370">
        <f t="shared" si="63"/>
        <v>0</v>
      </c>
      <c r="J86" s="371" t="e">
        <f t="shared" si="21"/>
        <v>#DIV/0!</v>
      </c>
      <c r="K86" s="370">
        <f t="shared" si="63"/>
        <v>0</v>
      </c>
      <c r="L86" s="370">
        <f t="shared" si="63"/>
        <v>0</v>
      </c>
      <c r="M86" s="370">
        <f t="shared" si="63"/>
        <v>0</v>
      </c>
      <c r="N86" s="371" t="e">
        <f t="shared" si="22"/>
        <v>#DIV/0!</v>
      </c>
      <c r="O86" s="370">
        <f t="shared" si="63"/>
        <v>0</v>
      </c>
      <c r="P86" s="370">
        <f t="shared" si="63"/>
        <v>0</v>
      </c>
      <c r="Q86" s="370">
        <f t="shared" si="63"/>
        <v>0</v>
      </c>
      <c r="R86" s="370">
        <f t="shared" si="63"/>
        <v>0</v>
      </c>
      <c r="S86" s="371" t="e">
        <f t="shared" si="23"/>
        <v>#DIV/0!</v>
      </c>
      <c r="T86" s="370">
        <f t="shared" si="63"/>
        <v>0</v>
      </c>
      <c r="U86" s="370">
        <f t="shared" si="63"/>
        <v>0</v>
      </c>
      <c r="V86" s="371" t="e">
        <f t="shared" si="24"/>
        <v>#DIV/0!</v>
      </c>
      <c r="W86" s="372" t="s">
        <v>327</v>
      </c>
    </row>
    <row r="87" spans="1:23" s="373" customFormat="1" x14ac:dyDescent="0.2">
      <c r="A87" s="368" t="s">
        <v>532</v>
      </c>
      <c r="B87" s="368" t="s">
        <v>533</v>
      </c>
      <c r="C87" s="368" t="s">
        <v>233</v>
      </c>
      <c r="D87" s="381" t="s">
        <v>534</v>
      </c>
      <c r="E87" s="370">
        <f>SUM(E88:E89)</f>
        <v>0</v>
      </c>
      <c r="F87" s="370">
        <f t="shared" ref="F87:U87" si="64">SUM(F88:F89)</f>
        <v>0</v>
      </c>
      <c r="G87" s="371" t="e">
        <f t="shared" si="20"/>
        <v>#DIV/0!</v>
      </c>
      <c r="H87" s="370">
        <f t="shared" si="64"/>
        <v>0</v>
      </c>
      <c r="I87" s="370">
        <f t="shared" si="64"/>
        <v>0</v>
      </c>
      <c r="J87" s="371" t="e">
        <f t="shared" si="21"/>
        <v>#DIV/0!</v>
      </c>
      <c r="K87" s="370">
        <f t="shared" si="64"/>
        <v>0</v>
      </c>
      <c r="L87" s="370">
        <f t="shared" si="64"/>
        <v>0</v>
      </c>
      <c r="M87" s="370">
        <f t="shared" si="64"/>
        <v>0</v>
      </c>
      <c r="N87" s="371" t="e">
        <f t="shared" si="22"/>
        <v>#DIV/0!</v>
      </c>
      <c r="O87" s="370">
        <f t="shared" si="64"/>
        <v>0</v>
      </c>
      <c r="P87" s="370">
        <f t="shared" si="64"/>
        <v>0</v>
      </c>
      <c r="Q87" s="370">
        <f t="shared" si="64"/>
        <v>0</v>
      </c>
      <c r="R87" s="370">
        <f t="shared" si="64"/>
        <v>0</v>
      </c>
      <c r="S87" s="371" t="e">
        <f t="shared" si="23"/>
        <v>#DIV/0!</v>
      </c>
      <c r="T87" s="370">
        <f t="shared" si="64"/>
        <v>0</v>
      </c>
      <c r="U87" s="370">
        <f t="shared" si="64"/>
        <v>0</v>
      </c>
      <c r="V87" s="371" t="e">
        <f t="shared" si="24"/>
        <v>#DIV/0!</v>
      </c>
      <c r="W87" s="372" t="s">
        <v>327</v>
      </c>
    </row>
    <row r="88" spans="1:23" s="373" customFormat="1" ht="51" x14ac:dyDescent="0.2">
      <c r="A88" s="374" t="s">
        <v>535</v>
      </c>
      <c r="B88" s="374" t="s">
        <v>536</v>
      </c>
      <c r="C88" s="374" t="s">
        <v>234</v>
      </c>
      <c r="D88" s="379" t="s">
        <v>537</v>
      </c>
      <c r="E88" s="376">
        <f t="shared" ref="E88:E90" si="65">H88+L88+Q88</f>
        <v>0</v>
      </c>
      <c r="F88" s="376">
        <f t="shared" ref="F88:F90" si="66">I88+M88+R88</f>
        <v>0</v>
      </c>
      <c r="G88" s="371" t="e">
        <f t="shared" ref="G88:G142" si="67">F88/E88-1</f>
        <v>#DIV/0!</v>
      </c>
      <c r="H88" s="377"/>
      <c r="I88" s="377"/>
      <c r="J88" s="371" t="e">
        <f t="shared" ref="J88:J142" si="68">I88/H88-1</f>
        <v>#DIV/0!</v>
      </c>
      <c r="K88" s="377"/>
      <c r="L88" s="377"/>
      <c r="M88" s="377"/>
      <c r="N88" s="371" t="e">
        <f t="shared" ref="N88:N142" si="69">M88/L88-1</f>
        <v>#DIV/0!</v>
      </c>
      <c r="O88" s="377"/>
      <c r="P88" s="377"/>
      <c r="Q88" s="377"/>
      <c r="R88" s="377"/>
      <c r="S88" s="371" t="e">
        <f t="shared" ref="S88:S142" si="70">R88/Q88-1</f>
        <v>#DIV/0!</v>
      </c>
      <c r="T88" s="377"/>
      <c r="U88" s="377"/>
      <c r="V88" s="371" t="e">
        <f t="shared" ref="V88:V142" si="71">U88/T88-1</f>
        <v>#DIV/0!</v>
      </c>
      <c r="W88" s="378" t="s">
        <v>327</v>
      </c>
    </row>
    <row r="89" spans="1:23" s="373" customFormat="1" x14ac:dyDescent="0.2">
      <c r="A89" s="374" t="s">
        <v>538</v>
      </c>
      <c r="B89" s="374" t="s">
        <v>539</v>
      </c>
      <c r="C89" s="374" t="s">
        <v>233</v>
      </c>
      <c r="D89" s="379" t="s">
        <v>540</v>
      </c>
      <c r="E89" s="376">
        <f t="shared" si="65"/>
        <v>0</v>
      </c>
      <c r="F89" s="376">
        <f t="shared" si="66"/>
        <v>0</v>
      </c>
      <c r="G89" s="371" t="e">
        <f t="shared" si="67"/>
        <v>#DIV/0!</v>
      </c>
      <c r="H89" s="377"/>
      <c r="I89" s="377"/>
      <c r="J89" s="371" t="e">
        <f t="shared" si="68"/>
        <v>#DIV/0!</v>
      </c>
      <c r="K89" s="377"/>
      <c r="L89" s="377"/>
      <c r="M89" s="377"/>
      <c r="N89" s="371" t="e">
        <f t="shared" si="69"/>
        <v>#DIV/0!</v>
      </c>
      <c r="O89" s="377"/>
      <c r="P89" s="377"/>
      <c r="Q89" s="377"/>
      <c r="R89" s="377"/>
      <c r="S89" s="371" t="e">
        <f t="shared" si="70"/>
        <v>#DIV/0!</v>
      </c>
      <c r="T89" s="377"/>
      <c r="U89" s="377"/>
      <c r="V89" s="371" t="e">
        <f t="shared" si="71"/>
        <v>#DIV/0!</v>
      </c>
      <c r="W89" s="378" t="s">
        <v>327</v>
      </c>
    </row>
    <row r="90" spans="1:23" s="373" customFormat="1" x14ac:dyDescent="0.2">
      <c r="A90" s="374" t="s">
        <v>541</v>
      </c>
      <c r="B90" s="374" t="s">
        <v>542</v>
      </c>
      <c r="C90" s="374" t="s">
        <v>232</v>
      </c>
      <c r="D90" s="380" t="s">
        <v>543</v>
      </c>
      <c r="E90" s="376">
        <f t="shared" si="65"/>
        <v>0</v>
      </c>
      <c r="F90" s="376">
        <f t="shared" si="66"/>
        <v>0</v>
      </c>
      <c r="G90" s="371" t="e">
        <f t="shared" si="67"/>
        <v>#DIV/0!</v>
      </c>
      <c r="H90" s="377"/>
      <c r="I90" s="377"/>
      <c r="J90" s="371" t="e">
        <f t="shared" si="68"/>
        <v>#DIV/0!</v>
      </c>
      <c r="K90" s="377"/>
      <c r="L90" s="377"/>
      <c r="M90" s="377"/>
      <c r="N90" s="371" t="e">
        <f t="shared" si="69"/>
        <v>#DIV/0!</v>
      </c>
      <c r="O90" s="377"/>
      <c r="P90" s="377"/>
      <c r="Q90" s="377"/>
      <c r="R90" s="377"/>
      <c r="S90" s="371" t="e">
        <f t="shared" si="70"/>
        <v>#DIV/0!</v>
      </c>
      <c r="T90" s="377"/>
      <c r="U90" s="377"/>
      <c r="V90" s="371" t="e">
        <f t="shared" si="71"/>
        <v>#DIV/0!</v>
      </c>
      <c r="W90" s="378" t="s">
        <v>327</v>
      </c>
    </row>
    <row r="91" spans="1:23" s="373" customFormat="1" ht="15.75" customHeight="1" x14ac:dyDescent="0.2">
      <c r="A91" s="368" t="s">
        <v>544</v>
      </c>
      <c r="B91" s="368" t="s">
        <v>545</v>
      </c>
      <c r="C91" s="368" t="s">
        <v>260</v>
      </c>
      <c r="D91" s="385" t="s">
        <v>259</v>
      </c>
      <c r="E91" s="370">
        <f>SUM(E92:E93)</f>
        <v>0</v>
      </c>
      <c r="F91" s="370">
        <f t="shared" ref="F91:U91" si="72">SUM(F92:F93)</f>
        <v>0</v>
      </c>
      <c r="G91" s="371" t="e">
        <f t="shared" si="67"/>
        <v>#DIV/0!</v>
      </c>
      <c r="H91" s="370">
        <f t="shared" si="72"/>
        <v>0</v>
      </c>
      <c r="I91" s="370">
        <f t="shared" si="72"/>
        <v>0</v>
      </c>
      <c r="J91" s="371" t="e">
        <f t="shared" si="68"/>
        <v>#DIV/0!</v>
      </c>
      <c r="K91" s="370">
        <f t="shared" si="72"/>
        <v>0</v>
      </c>
      <c r="L91" s="370">
        <f t="shared" si="72"/>
        <v>0</v>
      </c>
      <c r="M91" s="370">
        <f t="shared" si="72"/>
        <v>0</v>
      </c>
      <c r="N91" s="371" t="e">
        <f t="shared" si="69"/>
        <v>#DIV/0!</v>
      </c>
      <c r="O91" s="370">
        <f t="shared" si="72"/>
        <v>0</v>
      </c>
      <c r="P91" s="370">
        <f t="shared" si="72"/>
        <v>0</v>
      </c>
      <c r="Q91" s="370">
        <f t="shared" si="72"/>
        <v>0</v>
      </c>
      <c r="R91" s="370">
        <f t="shared" si="72"/>
        <v>0</v>
      </c>
      <c r="S91" s="371" t="e">
        <f t="shared" si="70"/>
        <v>#DIV/0!</v>
      </c>
      <c r="T91" s="370">
        <f t="shared" si="72"/>
        <v>0</v>
      </c>
      <c r="U91" s="370">
        <f t="shared" si="72"/>
        <v>0</v>
      </c>
      <c r="V91" s="371" t="e">
        <f t="shared" si="71"/>
        <v>#DIV/0!</v>
      </c>
      <c r="W91" s="372" t="s">
        <v>327</v>
      </c>
    </row>
    <row r="92" spans="1:23" s="373" customFormat="1" ht="25.5" x14ac:dyDescent="0.2">
      <c r="A92" s="374" t="s">
        <v>546</v>
      </c>
      <c r="B92" s="374" t="s">
        <v>547</v>
      </c>
      <c r="C92" s="374" t="s">
        <v>261</v>
      </c>
      <c r="D92" s="380" t="s">
        <v>548</v>
      </c>
      <c r="E92" s="376">
        <f t="shared" ref="E92:E93" si="73">H92+L92+Q92</f>
        <v>0</v>
      </c>
      <c r="F92" s="376">
        <f t="shared" ref="F92:F93" si="74">I92+M92+R92</f>
        <v>0</v>
      </c>
      <c r="G92" s="371" t="e">
        <f t="shared" si="67"/>
        <v>#DIV/0!</v>
      </c>
      <c r="H92" s="377"/>
      <c r="I92" s="377"/>
      <c r="J92" s="371" t="e">
        <f t="shared" si="68"/>
        <v>#DIV/0!</v>
      </c>
      <c r="K92" s="377"/>
      <c r="L92" s="377"/>
      <c r="M92" s="377"/>
      <c r="N92" s="371" t="e">
        <f t="shared" si="69"/>
        <v>#DIV/0!</v>
      </c>
      <c r="O92" s="377"/>
      <c r="P92" s="377"/>
      <c r="Q92" s="377"/>
      <c r="R92" s="377"/>
      <c r="S92" s="371" t="e">
        <f t="shared" si="70"/>
        <v>#DIV/0!</v>
      </c>
      <c r="T92" s="377"/>
      <c r="U92" s="377"/>
      <c r="V92" s="371" t="e">
        <f t="shared" si="71"/>
        <v>#DIV/0!</v>
      </c>
      <c r="W92" s="378" t="s">
        <v>327</v>
      </c>
    </row>
    <row r="93" spans="1:23" s="373" customFormat="1" ht="25.5" x14ac:dyDescent="0.2">
      <c r="A93" s="374" t="s">
        <v>549</v>
      </c>
      <c r="B93" s="374" t="s">
        <v>550</v>
      </c>
      <c r="C93" s="374" t="s">
        <v>260</v>
      </c>
      <c r="D93" s="380" t="s">
        <v>551</v>
      </c>
      <c r="E93" s="376">
        <f t="shared" si="73"/>
        <v>0</v>
      </c>
      <c r="F93" s="376">
        <f t="shared" si="74"/>
        <v>0</v>
      </c>
      <c r="G93" s="371" t="e">
        <f t="shared" si="67"/>
        <v>#DIV/0!</v>
      </c>
      <c r="H93" s="377"/>
      <c r="I93" s="377"/>
      <c r="J93" s="371" t="e">
        <f t="shared" si="68"/>
        <v>#DIV/0!</v>
      </c>
      <c r="K93" s="377"/>
      <c r="L93" s="377"/>
      <c r="M93" s="377"/>
      <c r="N93" s="371" t="e">
        <f t="shared" si="69"/>
        <v>#DIV/0!</v>
      </c>
      <c r="O93" s="377"/>
      <c r="P93" s="377"/>
      <c r="Q93" s="377"/>
      <c r="R93" s="377"/>
      <c r="S93" s="371" t="e">
        <f t="shared" si="70"/>
        <v>#DIV/0!</v>
      </c>
      <c r="T93" s="377"/>
      <c r="U93" s="377"/>
      <c r="V93" s="371" t="e">
        <f t="shared" si="71"/>
        <v>#DIV/0!</v>
      </c>
      <c r="W93" s="378" t="s">
        <v>327</v>
      </c>
    </row>
    <row r="94" spans="1:23" s="373" customFormat="1" x14ac:dyDescent="0.2">
      <c r="A94" s="368" t="s">
        <v>552</v>
      </c>
      <c r="B94" s="368" t="s">
        <v>553</v>
      </c>
      <c r="C94" s="368" t="s">
        <v>278</v>
      </c>
      <c r="D94" s="384" t="s">
        <v>554</v>
      </c>
      <c r="E94" s="370">
        <f>E95+E111</f>
        <v>13013341.110000001</v>
      </c>
      <c r="F94" s="370">
        <f t="shared" ref="F94:U94" si="75">F95+F111</f>
        <v>13035818.77</v>
      </c>
      <c r="G94" s="371">
        <f t="shared" si="67"/>
        <v>1.7272781686115124E-3</v>
      </c>
      <c r="H94" s="370">
        <f t="shared" si="75"/>
        <v>0</v>
      </c>
      <c r="I94" s="370">
        <f t="shared" si="75"/>
        <v>0</v>
      </c>
      <c r="J94" s="371" t="e">
        <f t="shared" si="68"/>
        <v>#DIV/0!</v>
      </c>
      <c r="K94" s="370">
        <f t="shared" si="75"/>
        <v>0</v>
      </c>
      <c r="L94" s="370">
        <f t="shared" si="75"/>
        <v>0</v>
      </c>
      <c r="M94" s="370">
        <f t="shared" si="75"/>
        <v>0</v>
      </c>
      <c r="N94" s="371" t="e">
        <f t="shared" si="69"/>
        <v>#DIV/0!</v>
      </c>
      <c r="O94" s="370">
        <f t="shared" si="75"/>
        <v>0</v>
      </c>
      <c r="P94" s="370">
        <f t="shared" si="75"/>
        <v>0</v>
      </c>
      <c r="Q94" s="370">
        <f t="shared" si="75"/>
        <v>13013341.110000001</v>
      </c>
      <c r="R94" s="370">
        <f t="shared" si="75"/>
        <v>13035818.77</v>
      </c>
      <c r="S94" s="371">
        <f t="shared" si="70"/>
        <v>1.7272781686115124E-3</v>
      </c>
      <c r="T94" s="370">
        <f t="shared" si="75"/>
        <v>0</v>
      </c>
      <c r="U94" s="370">
        <f t="shared" si="75"/>
        <v>0</v>
      </c>
      <c r="V94" s="371" t="e">
        <f t="shared" si="71"/>
        <v>#DIV/0!</v>
      </c>
      <c r="W94" s="372" t="s">
        <v>327</v>
      </c>
    </row>
    <row r="95" spans="1:23" s="373" customFormat="1" x14ac:dyDescent="0.2">
      <c r="A95" s="368" t="s">
        <v>555</v>
      </c>
      <c r="B95" s="368" t="s">
        <v>556</v>
      </c>
      <c r="C95" s="368" t="s">
        <v>248</v>
      </c>
      <c r="D95" s="385" t="s">
        <v>247</v>
      </c>
      <c r="E95" s="370">
        <f>E96+E110</f>
        <v>13013341.110000001</v>
      </c>
      <c r="F95" s="370">
        <f t="shared" ref="F95:U95" si="76">F96+F110</f>
        <v>13035818.77</v>
      </c>
      <c r="G95" s="371">
        <f t="shared" si="67"/>
        <v>1.7272781686115124E-3</v>
      </c>
      <c r="H95" s="370">
        <f t="shared" si="76"/>
        <v>0</v>
      </c>
      <c r="I95" s="370">
        <f t="shared" si="76"/>
        <v>0</v>
      </c>
      <c r="J95" s="371" t="e">
        <f t="shared" si="68"/>
        <v>#DIV/0!</v>
      </c>
      <c r="K95" s="370">
        <f t="shared" si="76"/>
        <v>0</v>
      </c>
      <c r="L95" s="370">
        <f t="shared" si="76"/>
        <v>0</v>
      </c>
      <c r="M95" s="370">
        <f t="shared" si="76"/>
        <v>0</v>
      </c>
      <c r="N95" s="371" t="e">
        <f t="shared" si="69"/>
        <v>#DIV/0!</v>
      </c>
      <c r="O95" s="370">
        <f t="shared" si="76"/>
        <v>0</v>
      </c>
      <c r="P95" s="370">
        <f t="shared" si="76"/>
        <v>0</v>
      </c>
      <c r="Q95" s="370">
        <f t="shared" si="76"/>
        <v>13013341.110000001</v>
      </c>
      <c r="R95" s="370">
        <f t="shared" si="76"/>
        <v>13035818.77</v>
      </c>
      <c r="S95" s="371">
        <f t="shared" si="70"/>
        <v>1.7272781686115124E-3</v>
      </c>
      <c r="T95" s="370">
        <f t="shared" si="76"/>
        <v>0</v>
      </c>
      <c r="U95" s="370">
        <f t="shared" si="76"/>
        <v>0</v>
      </c>
      <c r="V95" s="371" t="e">
        <f t="shared" si="71"/>
        <v>#DIV/0!</v>
      </c>
      <c r="W95" s="372" t="s">
        <v>327</v>
      </c>
    </row>
    <row r="96" spans="1:23" s="373" customFormat="1" ht="25.5" x14ac:dyDescent="0.2">
      <c r="A96" s="368" t="s">
        <v>557</v>
      </c>
      <c r="B96" s="368" t="s">
        <v>558</v>
      </c>
      <c r="C96" s="368" t="s">
        <v>559</v>
      </c>
      <c r="D96" s="381" t="s">
        <v>560</v>
      </c>
      <c r="E96" s="370">
        <f>SUM(E97:E99)</f>
        <v>13013341.110000001</v>
      </c>
      <c r="F96" s="370">
        <f t="shared" ref="F96:U96" si="77">SUM(F97:F99)</f>
        <v>13035818.77</v>
      </c>
      <c r="G96" s="371">
        <f t="shared" si="67"/>
        <v>1.7272781686115124E-3</v>
      </c>
      <c r="H96" s="370">
        <f t="shared" si="77"/>
        <v>0</v>
      </c>
      <c r="I96" s="370">
        <f t="shared" si="77"/>
        <v>0</v>
      </c>
      <c r="J96" s="371" t="e">
        <f t="shared" si="68"/>
        <v>#DIV/0!</v>
      </c>
      <c r="K96" s="370">
        <f t="shared" si="77"/>
        <v>0</v>
      </c>
      <c r="L96" s="370">
        <f t="shared" si="77"/>
        <v>0</v>
      </c>
      <c r="M96" s="370">
        <f t="shared" si="77"/>
        <v>0</v>
      </c>
      <c r="N96" s="371" t="e">
        <f t="shared" si="69"/>
        <v>#DIV/0!</v>
      </c>
      <c r="O96" s="370">
        <f t="shared" si="77"/>
        <v>0</v>
      </c>
      <c r="P96" s="370">
        <f t="shared" si="77"/>
        <v>0</v>
      </c>
      <c r="Q96" s="370">
        <f t="shared" si="77"/>
        <v>13013341.110000001</v>
      </c>
      <c r="R96" s="370">
        <f t="shared" si="77"/>
        <v>13035818.77</v>
      </c>
      <c r="S96" s="371">
        <f t="shared" si="70"/>
        <v>1.7272781686115124E-3</v>
      </c>
      <c r="T96" s="370">
        <f t="shared" si="77"/>
        <v>0</v>
      </c>
      <c r="U96" s="370">
        <f t="shared" si="77"/>
        <v>0</v>
      </c>
      <c r="V96" s="371" t="e">
        <f t="shared" si="71"/>
        <v>#DIV/0!</v>
      </c>
      <c r="W96" s="372" t="s">
        <v>327</v>
      </c>
    </row>
    <row r="97" spans="1:23" s="373" customFormat="1" ht="25.5" x14ac:dyDescent="0.2">
      <c r="A97" s="374" t="s">
        <v>561</v>
      </c>
      <c r="B97" s="374" t="s">
        <v>562</v>
      </c>
      <c r="C97" s="374" t="s">
        <v>249</v>
      </c>
      <c r="D97" s="379" t="s">
        <v>563</v>
      </c>
      <c r="E97" s="376">
        <f t="shared" ref="E97:E98" si="78">H97+L97+Q97</f>
        <v>0</v>
      </c>
      <c r="F97" s="376">
        <f t="shared" ref="F97:F98" si="79">I97+M97+R97</f>
        <v>0</v>
      </c>
      <c r="G97" s="371" t="e">
        <f t="shared" si="67"/>
        <v>#DIV/0!</v>
      </c>
      <c r="H97" s="377"/>
      <c r="I97" s="377"/>
      <c r="J97" s="371" t="e">
        <f t="shared" si="68"/>
        <v>#DIV/0!</v>
      </c>
      <c r="K97" s="377"/>
      <c r="L97" s="377"/>
      <c r="M97" s="377"/>
      <c r="N97" s="371" t="e">
        <f t="shared" si="69"/>
        <v>#DIV/0!</v>
      </c>
      <c r="O97" s="377"/>
      <c r="P97" s="377"/>
      <c r="Q97" s="377"/>
      <c r="R97" s="377"/>
      <c r="S97" s="371" t="e">
        <f t="shared" si="70"/>
        <v>#DIV/0!</v>
      </c>
      <c r="T97" s="377"/>
      <c r="U97" s="377"/>
      <c r="V97" s="371" t="e">
        <f t="shared" si="71"/>
        <v>#DIV/0!</v>
      </c>
      <c r="W97" s="378" t="s">
        <v>327</v>
      </c>
    </row>
    <row r="98" spans="1:23" s="373" customFormat="1" ht="25.5" x14ac:dyDescent="0.2">
      <c r="A98" s="374" t="s">
        <v>564</v>
      </c>
      <c r="B98" s="374" t="s">
        <v>565</v>
      </c>
      <c r="C98" s="374" t="s">
        <v>251</v>
      </c>
      <c r="D98" s="379" t="s">
        <v>250</v>
      </c>
      <c r="E98" s="376">
        <f t="shared" si="78"/>
        <v>0</v>
      </c>
      <c r="F98" s="376">
        <f t="shared" si="79"/>
        <v>0</v>
      </c>
      <c r="G98" s="371" t="e">
        <f t="shared" si="67"/>
        <v>#DIV/0!</v>
      </c>
      <c r="H98" s="377"/>
      <c r="I98" s="377"/>
      <c r="J98" s="371" t="e">
        <f t="shared" si="68"/>
        <v>#DIV/0!</v>
      </c>
      <c r="K98" s="377"/>
      <c r="L98" s="377"/>
      <c r="M98" s="377"/>
      <c r="N98" s="371" t="e">
        <f t="shared" si="69"/>
        <v>#DIV/0!</v>
      </c>
      <c r="O98" s="377"/>
      <c r="P98" s="377"/>
      <c r="Q98" s="377"/>
      <c r="R98" s="377"/>
      <c r="S98" s="371" t="e">
        <f t="shared" si="70"/>
        <v>#DIV/0!</v>
      </c>
      <c r="T98" s="377"/>
      <c r="U98" s="377"/>
      <c r="V98" s="371" t="e">
        <f t="shared" si="71"/>
        <v>#DIV/0!</v>
      </c>
      <c r="W98" s="378" t="s">
        <v>327</v>
      </c>
    </row>
    <row r="99" spans="1:23" s="373" customFormat="1" ht="28.5" customHeight="1" x14ac:dyDescent="0.2">
      <c r="A99" s="368" t="s">
        <v>566</v>
      </c>
      <c r="B99" s="368" t="s">
        <v>567</v>
      </c>
      <c r="C99" s="368" t="s">
        <v>252</v>
      </c>
      <c r="D99" s="369" t="s">
        <v>568</v>
      </c>
      <c r="E99" s="370">
        <f>SUM(E100:E109)</f>
        <v>13013341.110000001</v>
      </c>
      <c r="F99" s="370">
        <f t="shared" ref="F99:U99" si="80">SUM(F100:F109)</f>
        <v>13035818.77</v>
      </c>
      <c r="G99" s="371">
        <f t="shared" si="67"/>
        <v>1.7272781686115124E-3</v>
      </c>
      <c r="H99" s="370">
        <f t="shared" si="80"/>
        <v>0</v>
      </c>
      <c r="I99" s="370">
        <f t="shared" si="80"/>
        <v>0</v>
      </c>
      <c r="J99" s="371" t="e">
        <f t="shared" si="68"/>
        <v>#DIV/0!</v>
      </c>
      <c r="K99" s="370">
        <f t="shared" si="80"/>
        <v>0</v>
      </c>
      <c r="L99" s="370">
        <f t="shared" si="80"/>
        <v>0</v>
      </c>
      <c r="M99" s="370">
        <f t="shared" si="80"/>
        <v>0</v>
      </c>
      <c r="N99" s="371" t="e">
        <f t="shared" si="69"/>
        <v>#DIV/0!</v>
      </c>
      <c r="O99" s="370">
        <f t="shared" si="80"/>
        <v>0</v>
      </c>
      <c r="P99" s="370">
        <f t="shared" si="80"/>
        <v>0</v>
      </c>
      <c r="Q99" s="370">
        <f t="shared" si="80"/>
        <v>13013341.110000001</v>
      </c>
      <c r="R99" s="370">
        <f t="shared" si="80"/>
        <v>13035818.77</v>
      </c>
      <c r="S99" s="371">
        <f t="shared" si="70"/>
        <v>1.7272781686115124E-3</v>
      </c>
      <c r="T99" s="370">
        <f t="shared" si="80"/>
        <v>0</v>
      </c>
      <c r="U99" s="370">
        <f t="shared" si="80"/>
        <v>0</v>
      </c>
      <c r="V99" s="371" t="e">
        <f t="shared" si="71"/>
        <v>#DIV/0!</v>
      </c>
      <c r="W99" s="372" t="s">
        <v>327</v>
      </c>
    </row>
    <row r="100" spans="1:23" s="373" customFormat="1" x14ac:dyDescent="0.2">
      <c r="A100" s="374" t="s">
        <v>569</v>
      </c>
      <c r="B100" s="374" t="s">
        <v>570</v>
      </c>
      <c r="C100" s="374" t="s">
        <v>252</v>
      </c>
      <c r="D100" s="375" t="s">
        <v>571</v>
      </c>
      <c r="E100" s="376">
        <f t="shared" ref="E100:E110" si="81">H100+L100+Q100</f>
        <v>198505.54</v>
      </c>
      <c r="F100" s="376">
        <f t="shared" ref="F100:F110" si="82">I100+M100+R100</f>
        <v>198505.54</v>
      </c>
      <c r="G100" s="371">
        <f t="shared" si="67"/>
        <v>0</v>
      </c>
      <c r="H100" s="377"/>
      <c r="I100" s="377"/>
      <c r="J100" s="371" t="e">
        <f t="shared" si="68"/>
        <v>#DIV/0!</v>
      </c>
      <c r="K100" s="377"/>
      <c r="L100" s="377"/>
      <c r="M100" s="377"/>
      <c r="N100" s="371" t="e">
        <f t="shared" si="69"/>
        <v>#DIV/0!</v>
      </c>
      <c r="O100" s="377"/>
      <c r="P100" s="377"/>
      <c r="Q100" s="377">
        <v>198505.54</v>
      </c>
      <c r="R100" s="377">
        <v>198505.54</v>
      </c>
      <c r="S100" s="371">
        <f t="shared" si="70"/>
        <v>0</v>
      </c>
      <c r="T100" s="377"/>
      <c r="U100" s="377"/>
      <c r="V100" s="371" t="e">
        <f t="shared" si="71"/>
        <v>#DIV/0!</v>
      </c>
      <c r="W100" s="378" t="s">
        <v>327</v>
      </c>
    </row>
    <row r="101" spans="1:23" s="373" customFormat="1" x14ac:dyDescent="0.2">
      <c r="A101" s="374" t="s">
        <v>572</v>
      </c>
      <c r="B101" s="374" t="s">
        <v>573</v>
      </c>
      <c r="C101" s="374" t="s">
        <v>252</v>
      </c>
      <c r="D101" s="375" t="s">
        <v>253</v>
      </c>
      <c r="E101" s="376">
        <f t="shared" si="81"/>
        <v>0</v>
      </c>
      <c r="F101" s="376">
        <f t="shared" si="82"/>
        <v>0</v>
      </c>
      <c r="G101" s="371" t="e">
        <f t="shared" si="67"/>
        <v>#DIV/0!</v>
      </c>
      <c r="H101" s="377"/>
      <c r="I101" s="377"/>
      <c r="J101" s="371" t="e">
        <f t="shared" si="68"/>
        <v>#DIV/0!</v>
      </c>
      <c r="K101" s="377"/>
      <c r="L101" s="377"/>
      <c r="M101" s="377"/>
      <c r="N101" s="371" t="e">
        <f t="shared" si="69"/>
        <v>#DIV/0!</v>
      </c>
      <c r="O101" s="377"/>
      <c r="P101" s="377"/>
      <c r="Q101" s="377"/>
      <c r="R101" s="377"/>
      <c r="S101" s="371" t="e">
        <f t="shared" si="70"/>
        <v>#DIV/0!</v>
      </c>
      <c r="T101" s="377"/>
      <c r="U101" s="377"/>
      <c r="V101" s="371" t="e">
        <f t="shared" si="71"/>
        <v>#DIV/0!</v>
      </c>
      <c r="W101" s="378" t="s">
        <v>327</v>
      </c>
    </row>
    <row r="102" spans="1:23" s="373" customFormat="1" x14ac:dyDescent="0.2">
      <c r="A102" s="374" t="s">
        <v>574</v>
      </c>
      <c r="B102" s="374" t="s">
        <v>575</v>
      </c>
      <c r="C102" s="374" t="s">
        <v>252</v>
      </c>
      <c r="D102" s="375" t="s">
        <v>254</v>
      </c>
      <c r="E102" s="376">
        <f t="shared" si="81"/>
        <v>2086137.24</v>
      </c>
      <c r="F102" s="376">
        <f t="shared" si="82"/>
        <v>2086136.91</v>
      </c>
      <c r="G102" s="371">
        <f t="shared" si="67"/>
        <v>-1.5818709997450497E-7</v>
      </c>
      <c r="H102" s="377"/>
      <c r="I102" s="377"/>
      <c r="J102" s="371" t="e">
        <f t="shared" si="68"/>
        <v>#DIV/0!</v>
      </c>
      <c r="K102" s="377"/>
      <c r="L102" s="377"/>
      <c r="M102" s="377"/>
      <c r="N102" s="371" t="e">
        <f t="shared" si="69"/>
        <v>#DIV/0!</v>
      </c>
      <c r="O102" s="377"/>
      <c r="P102" s="377"/>
      <c r="Q102" s="377">
        <v>2086137.24</v>
      </c>
      <c r="R102" s="377">
        <v>2086136.91</v>
      </c>
      <c r="S102" s="371">
        <f t="shared" si="70"/>
        <v>-1.5818709997450497E-7</v>
      </c>
      <c r="T102" s="377"/>
      <c r="U102" s="377"/>
      <c r="V102" s="371" t="e">
        <f t="shared" si="71"/>
        <v>#DIV/0!</v>
      </c>
      <c r="W102" s="378" t="s">
        <v>327</v>
      </c>
    </row>
    <row r="103" spans="1:23" s="373" customFormat="1" x14ac:dyDescent="0.2">
      <c r="A103" s="374" t="s">
        <v>576</v>
      </c>
      <c r="B103" s="374" t="s">
        <v>577</v>
      </c>
      <c r="C103" s="374" t="s">
        <v>252</v>
      </c>
      <c r="D103" s="375" t="s">
        <v>255</v>
      </c>
      <c r="E103" s="376">
        <f t="shared" si="81"/>
        <v>617962.56000000006</v>
      </c>
      <c r="F103" s="376">
        <f t="shared" si="82"/>
        <v>617962.48</v>
      </c>
      <c r="G103" s="371">
        <f t="shared" si="67"/>
        <v>-1.2945768113059586E-7</v>
      </c>
      <c r="H103" s="377"/>
      <c r="I103" s="377"/>
      <c r="J103" s="371" t="e">
        <f t="shared" si="68"/>
        <v>#DIV/0!</v>
      </c>
      <c r="K103" s="377"/>
      <c r="L103" s="377"/>
      <c r="M103" s="377"/>
      <c r="N103" s="371" t="e">
        <f t="shared" si="69"/>
        <v>#DIV/0!</v>
      </c>
      <c r="O103" s="377"/>
      <c r="P103" s="377"/>
      <c r="Q103" s="377">
        <v>617962.56000000006</v>
      </c>
      <c r="R103" s="377">
        <v>617962.48</v>
      </c>
      <c r="S103" s="371">
        <f t="shared" si="70"/>
        <v>-1.2945768113059586E-7</v>
      </c>
      <c r="T103" s="377"/>
      <c r="U103" s="377"/>
      <c r="V103" s="371" t="e">
        <f t="shared" si="71"/>
        <v>#DIV/0!</v>
      </c>
      <c r="W103" s="378" t="s">
        <v>327</v>
      </c>
    </row>
    <row r="104" spans="1:23" s="373" customFormat="1" x14ac:dyDescent="0.2">
      <c r="A104" s="374" t="s">
        <v>578</v>
      </c>
      <c r="B104" s="374" t="s">
        <v>579</v>
      </c>
      <c r="C104" s="374" t="s">
        <v>252</v>
      </c>
      <c r="D104" s="375" t="s">
        <v>256</v>
      </c>
      <c r="E104" s="376">
        <f t="shared" si="81"/>
        <v>2661522.64</v>
      </c>
      <c r="F104" s="376">
        <f t="shared" si="82"/>
        <v>2661522.13</v>
      </c>
      <c r="G104" s="371">
        <f t="shared" si="67"/>
        <v>-1.9161963626945777E-7</v>
      </c>
      <c r="H104" s="377"/>
      <c r="I104" s="377"/>
      <c r="J104" s="371" t="e">
        <f t="shared" si="68"/>
        <v>#DIV/0!</v>
      </c>
      <c r="K104" s="377"/>
      <c r="L104" s="377"/>
      <c r="M104" s="377"/>
      <c r="N104" s="371" t="e">
        <f t="shared" si="69"/>
        <v>#DIV/0!</v>
      </c>
      <c r="O104" s="377"/>
      <c r="P104" s="377"/>
      <c r="Q104" s="377">
        <v>2661522.64</v>
      </c>
      <c r="R104" s="377">
        <v>2661522.13</v>
      </c>
      <c r="S104" s="371">
        <f t="shared" si="70"/>
        <v>-1.9161963626945777E-7</v>
      </c>
      <c r="T104" s="377"/>
      <c r="U104" s="377"/>
      <c r="V104" s="371" t="e">
        <f t="shared" si="71"/>
        <v>#DIV/0!</v>
      </c>
      <c r="W104" s="378" t="s">
        <v>327</v>
      </c>
    </row>
    <row r="105" spans="1:23" s="373" customFormat="1" x14ac:dyDescent="0.2">
      <c r="A105" s="374" t="s">
        <v>580</v>
      </c>
      <c r="B105" s="374" t="s">
        <v>581</v>
      </c>
      <c r="C105" s="374" t="s">
        <v>252</v>
      </c>
      <c r="D105" s="375" t="s">
        <v>257</v>
      </c>
      <c r="E105" s="376">
        <f t="shared" si="81"/>
        <v>6960688.5300000003</v>
      </c>
      <c r="F105" s="376">
        <f t="shared" si="82"/>
        <v>6983167.1200000001</v>
      </c>
      <c r="G105" s="371">
        <f t="shared" si="67"/>
        <v>3.2293630009616603E-3</v>
      </c>
      <c r="H105" s="377"/>
      <c r="I105" s="377"/>
      <c r="J105" s="371" t="e">
        <f t="shared" si="68"/>
        <v>#DIV/0!</v>
      </c>
      <c r="K105" s="377"/>
      <c r="L105" s="377"/>
      <c r="M105" s="377"/>
      <c r="N105" s="371" t="e">
        <f t="shared" si="69"/>
        <v>#DIV/0!</v>
      </c>
      <c r="O105" s="377"/>
      <c r="P105" s="377"/>
      <c r="Q105" s="377">
        <v>6960688.5300000003</v>
      </c>
      <c r="R105" s="377">
        <v>6983167.1200000001</v>
      </c>
      <c r="S105" s="371">
        <f t="shared" si="70"/>
        <v>3.2293630009616603E-3</v>
      </c>
      <c r="T105" s="377"/>
      <c r="U105" s="377"/>
      <c r="V105" s="371" t="e">
        <f t="shared" si="71"/>
        <v>#DIV/0!</v>
      </c>
      <c r="W105" s="378" t="s">
        <v>327</v>
      </c>
    </row>
    <row r="106" spans="1:23" s="373" customFormat="1" x14ac:dyDescent="0.2">
      <c r="A106" s="374" t="s">
        <v>582</v>
      </c>
      <c r="B106" s="374" t="s">
        <v>583</v>
      </c>
      <c r="C106" s="374" t="s">
        <v>252</v>
      </c>
      <c r="D106" s="375" t="s">
        <v>258</v>
      </c>
      <c r="E106" s="376">
        <f t="shared" si="81"/>
        <v>16897.740000000002</v>
      </c>
      <c r="F106" s="376">
        <f t="shared" si="82"/>
        <v>16897.740000000002</v>
      </c>
      <c r="G106" s="371">
        <f t="shared" si="67"/>
        <v>0</v>
      </c>
      <c r="H106" s="377"/>
      <c r="I106" s="377"/>
      <c r="J106" s="371" t="e">
        <f t="shared" si="68"/>
        <v>#DIV/0!</v>
      </c>
      <c r="K106" s="377"/>
      <c r="L106" s="377"/>
      <c r="M106" s="377"/>
      <c r="N106" s="371" t="e">
        <f t="shared" si="69"/>
        <v>#DIV/0!</v>
      </c>
      <c r="O106" s="377"/>
      <c r="P106" s="377"/>
      <c r="Q106" s="377">
        <v>16897.740000000002</v>
      </c>
      <c r="R106" s="377">
        <v>16897.740000000002</v>
      </c>
      <c r="S106" s="371">
        <f t="shared" si="70"/>
        <v>0</v>
      </c>
      <c r="T106" s="377"/>
      <c r="U106" s="377"/>
      <c r="V106" s="371" t="e">
        <f t="shared" si="71"/>
        <v>#DIV/0!</v>
      </c>
      <c r="W106" s="378" t="s">
        <v>327</v>
      </c>
    </row>
    <row r="107" spans="1:23" s="373" customFormat="1" x14ac:dyDescent="0.2">
      <c r="A107" s="374" t="s">
        <v>584</v>
      </c>
      <c r="B107" s="374" t="s">
        <v>585</v>
      </c>
      <c r="C107" s="374" t="s">
        <v>252</v>
      </c>
      <c r="D107" s="375" t="s">
        <v>586</v>
      </c>
      <c r="E107" s="376">
        <f t="shared" si="81"/>
        <v>0</v>
      </c>
      <c r="F107" s="376">
        <f t="shared" si="82"/>
        <v>0</v>
      </c>
      <c r="G107" s="371" t="e">
        <f t="shared" si="67"/>
        <v>#DIV/0!</v>
      </c>
      <c r="H107" s="377"/>
      <c r="I107" s="377"/>
      <c r="J107" s="371" t="e">
        <f t="shared" si="68"/>
        <v>#DIV/0!</v>
      </c>
      <c r="K107" s="377"/>
      <c r="L107" s="377"/>
      <c r="M107" s="377"/>
      <c r="N107" s="371" t="e">
        <f t="shared" si="69"/>
        <v>#DIV/0!</v>
      </c>
      <c r="O107" s="377"/>
      <c r="P107" s="377"/>
      <c r="Q107" s="377"/>
      <c r="R107" s="377"/>
      <c r="S107" s="371" t="e">
        <f t="shared" si="70"/>
        <v>#DIV/0!</v>
      </c>
      <c r="T107" s="377"/>
      <c r="U107" s="377"/>
      <c r="V107" s="371" t="e">
        <f t="shared" si="71"/>
        <v>#DIV/0!</v>
      </c>
      <c r="W107" s="378" t="s">
        <v>327</v>
      </c>
    </row>
    <row r="108" spans="1:23" s="373" customFormat="1" x14ac:dyDescent="0.2">
      <c r="A108" s="374" t="s">
        <v>587</v>
      </c>
      <c r="B108" s="374" t="s">
        <v>588</v>
      </c>
      <c r="C108" s="374" t="s">
        <v>252</v>
      </c>
      <c r="D108" s="375" t="s">
        <v>589</v>
      </c>
      <c r="E108" s="376">
        <f t="shared" si="81"/>
        <v>471626.86</v>
      </c>
      <c r="F108" s="376">
        <f t="shared" si="82"/>
        <v>471626.85</v>
      </c>
      <c r="G108" s="371">
        <f t="shared" si="67"/>
        <v>-2.1203202860142767E-8</v>
      </c>
      <c r="H108" s="377"/>
      <c r="I108" s="377"/>
      <c r="J108" s="371" t="e">
        <f t="shared" si="68"/>
        <v>#DIV/0!</v>
      </c>
      <c r="K108" s="377"/>
      <c r="L108" s="377"/>
      <c r="M108" s="377"/>
      <c r="N108" s="371" t="e">
        <f t="shared" si="69"/>
        <v>#DIV/0!</v>
      </c>
      <c r="O108" s="377"/>
      <c r="P108" s="377"/>
      <c r="Q108" s="377">
        <v>471626.86</v>
      </c>
      <c r="R108" s="377">
        <v>471626.85</v>
      </c>
      <c r="S108" s="371">
        <f t="shared" si="70"/>
        <v>-2.1203202860142767E-8</v>
      </c>
      <c r="T108" s="377"/>
      <c r="U108" s="377"/>
      <c r="V108" s="371" t="e">
        <f t="shared" si="71"/>
        <v>#DIV/0!</v>
      </c>
      <c r="W108" s="378" t="s">
        <v>327</v>
      </c>
    </row>
    <row r="109" spans="1:23" s="373" customFormat="1" ht="38.25" x14ac:dyDescent="0.2">
      <c r="A109" s="374" t="s">
        <v>590</v>
      </c>
      <c r="B109" s="374" t="s">
        <v>591</v>
      </c>
      <c r="C109" s="374" t="s">
        <v>252</v>
      </c>
      <c r="D109" s="375" t="s">
        <v>592</v>
      </c>
      <c r="E109" s="376">
        <f t="shared" si="81"/>
        <v>0</v>
      </c>
      <c r="F109" s="376">
        <f t="shared" si="82"/>
        <v>0</v>
      </c>
      <c r="G109" s="371" t="e">
        <f t="shared" si="67"/>
        <v>#DIV/0!</v>
      </c>
      <c r="H109" s="377"/>
      <c r="I109" s="377"/>
      <c r="J109" s="371" t="e">
        <f t="shared" si="68"/>
        <v>#DIV/0!</v>
      </c>
      <c r="K109" s="377"/>
      <c r="L109" s="377"/>
      <c r="M109" s="377"/>
      <c r="N109" s="371" t="e">
        <f t="shared" si="69"/>
        <v>#DIV/0!</v>
      </c>
      <c r="O109" s="377"/>
      <c r="P109" s="377"/>
      <c r="Q109" s="377"/>
      <c r="R109" s="377"/>
      <c r="S109" s="371" t="e">
        <f t="shared" si="70"/>
        <v>#DIV/0!</v>
      </c>
      <c r="T109" s="377"/>
      <c r="U109" s="377"/>
      <c r="V109" s="371" t="e">
        <f t="shared" si="71"/>
        <v>#DIV/0!</v>
      </c>
      <c r="W109" s="378" t="s">
        <v>327</v>
      </c>
    </row>
    <row r="110" spans="1:23" s="373" customFormat="1" x14ac:dyDescent="0.2">
      <c r="A110" s="374" t="s">
        <v>593</v>
      </c>
      <c r="B110" s="374" t="s">
        <v>594</v>
      </c>
      <c r="C110" s="374" t="s">
        <v>248</v>
      </c>
      <c r="D110" s="380" t="s">
        <v>595</v>
      </c>
      <c r="E110" s="376">
        <f t="shared" si="81"/>
        <v>0</v>
      </c>
      <c r="F110" s="376">
        <f t="shared" si="82"/>
        <v>0</v>
      </c>
      <c r="G110" s="371" t="e">
        <f t="shared" si="67"/>
        <v>#DIV/0!</v>
      </c>
      <c r="H110" s="377"/>
      <c r="I110" s="377"/>
      <c r="J110" s="371" t="e">
        <f t="shared" si="68"/>
        <v>#DIV/0!</v>
      </c>
      <c r="K110" s="377"/>
      <c r="L110" s="377"/>
      <c r="M110" s="377"/>
      <c r="N110" s="371" t="e">
        <f t="shared" si="69"/>
        <v>#DIV/0!</v>
      </c>
      <c r="O110" s="377"/>
      <c r="P110" s="377"/>
      <c r="Q110" s="377"/>
      <c r="R110" s="377"/>
      <c r="S110" s="371" t="e">
        <f t="shared" si="70"/>
        <v>#DIV/0!</v>
      </c>
      <c r="T110" s="377"/>
      <c r="U110" s="377"/>
      <c r="V110" s="371" t="e">
        <f t="shared" si="71"/>
        <v>#DIV/0!</v>
      </c>
      <c r="W110" s="378" t="s">
        <v>327</v>
      </c>
    </row>
    <row r="111" spans="1:23" s="373" customFormat="1" ht="25.5" x14ac:dyDescent="0.2">
      <c r="A111" s="368" t="s">
        <v>596</v>
      </c>
      <c r="B111" s="368" t="s">
        <v>597</v>
      </c>
      <c r="C111" s="368" t="s">
        <v>244</v>
      </c>
      <c r="D111" s="385" t="s">
        <v>243</v>
      </c>
      <c r="E111" s="370">
        <f>SUM(E112:E114)</f>
        <v>0</v>
      </c>
      <c r="F111" s="370">
        <f t="shared" ref="F111:U111" si="83">SUM(F112:F114)</f>
        <v>0</v>
      </c>
      <c r="G111" s="371" t="e">
        <f t="shared" si="67"/>
        <v>#DIV/0!</v>
      </c>
      <c r="H111" s="370">
        <f t="shared" si="83"/>
        <v>0</v>
      </c>
      <c r="I111" s="370">
        <f t="shared" si="83"/>
        <v>0</v>
      </c>
      <c r="J111" s="371" t="e">
        <f t="shared" si="68"/>
        <v>#DIV/0!</v>
      </c>
      <c r="K111" s="370">
        <f t="shared" si="83"/>
        <v>0</v>
      </c>
      <c r="L111" s="370">
        <f t="shared" si="83"/>
        <v>0</v>
      </c>
      <c r="M111" s="370">
        <f t="shared" si="83"/>
        <v>0</v>
      </c>
      <c r="N111" s="371" t="e">
        <f t="shared" si="69"/>
        <v>#DIV/0!</v>
      </c>
      <c r="O111" s="370">
        <f t="shared" si="83"/>
        <v>0</v>
      </c>
      <c r="P111" s="370">
        <f t="shared" si="83"/>
        <v>0</v>
      </c>
      <c r="Q111" s="370">
        <f t="shared" si="83"/>
        <v>0</v>
      </c>
      <c r="R111" s="370">
        <f t="shared" si="83"/>
        <v>0</v>
      </c>
      <c r="S111" s="371" t="e">
        <f t="shared" si="70"/>
        <v>#DIV/0!</v>
      </c>
      <c r="T111" s="370">
        <f t="shared" si="83"/>
        <v>0</v>
      </c>
      <c r="U111" s="370">
        <f t="shared" si="83"/>
        <v>0</v>
      </c>
      <c r="V111" s="371" t="e">
        <f t="shared" si="71"/>
        <v>#DIV/0!</v>
      </c>
      <c r="W111" s="372" t="s">
        <v>327</v>
      </c>
    </row>
    <row r="112" spans="1:23" s="373" customFormat="1" ht="38.25" x14ac:dyDescent="0.2">
      <c r="A112" s="374" t="s">
        <v>598</v>
      </c>
      <c r="B112" s="374" t="s">
        <v>599</v>
      </c>
      <c r="C112" s="374" t="s">
        <v>245</v>
      </c>
      <c r="D112" s="380" t="s">
        <v>600</v>
      </c>
      <c r="E112" s="376">
        <f t="shared" ref="E112:E114" si="84">H112+L112+Q112</f>
        <v>0</v>
      </c>
      <c r="F112" s="376">
        <f t="shared" ref="F112:F114" si="85">I112+M112+R112</f>
        <v>0</v>
      </c>
      <c r="G112" s="371" t="e">
        <f t="shared" si="67"/>
        <v>#DIV/0!</v>
      </c>
      <c r="H112" s="377"/>
      <c r="I112" s="377"/>
      <c r="J112" s="371" t="e">
        <f t="shared" si="68"/>
        <v>#DIV/0!</v>
      </c>
      <c r="K112" s="377"/>
      <c r="L112" s="377"/>
      <c r="M112" s="377"/>
      <c r="N112" s="371" t="e">
        <f t="shared" si="69"/>
        <v>#DIV/0!</v>
      </c>
      <c r="O112" s="377"/>
      <c r="P112" s="377"/>
      <c r="Q112" s="377"/>
      <c r="R112" s="377"/>
      <c r="S112" s="371" t="e">
        <f t="shared" si="70"/>
        <v>#DIV/0!</v>
      </c>
      <c r="T112" s="377"/>
      <c r="U112" s="377"/>
      <c r="V112" s="371" t="e">
        <f t="shared" si="71"/>
        <v>#DIV/0!</v>
      </c>
      <c r="W112" s="378" t="s">
        <v>327</v>
      </c>
    </row>
    <row r="113" spans="1:23" s="373" customFormat="1" ht="38.25" x14ac:dyDescent="0.2">
      <c r="A113" s="374" t="s">
        <v>601</v>
      </c>
      <c r="B113" s="374" t="s">
        <v>602</v>
      </c>
      <c r="C113" s="374" t="s">
        <v>246</v>
      </c>
      <c r="D113" s="380" t="s">
        <v>603</v>
      </c>
      <c r="E113" s="376">
        <f t="shared" si="84"/>
        <v>0</v>
      </c>
      <c r="F113" s="376">
        <f t="shared" si="85"/>
        <v>0</v>
      </c>
      <c r="G113" s="371" t="e">
        <f t="shared" si="67"/>
        <v>#DIV/0!</v>
      </c>
      <c r="H113" s="377"/>
      <c r="I113" s="377"/>
      <c r="J113" s="371" t="e">
        <f t="shared" si="68"/>
        <v>#DIV/0!</v>
      </c>
      <c r="K113" s="377"/>
      <c r="L113" s="377"/>
      <c r="M113" s="377"/>
      <c r="N113" s="371" t="e">
        <f t="shared" si="69"/>
        <v>#DIV/0!</v>
      </c>
      <c r="O113" s="377"/>
      <c r="P113" s="377"/>
      <c r="Q113" s="377"/>
      <c r="R113" s="377"/>
      <c r="S113" s="371" t="e">
        <f t="shared" si="70"/>
        <v>#DIV/0!</v>
      </c>
      <c r="T113" s="377"/>
      <c r="U113" s="377"/>
      <c r="V113" s="371" t="e">
        <f t="shared" si="71"/>
        <v>#DIV/0!</v>
      </c>
      <c r="W113" s="378" t="s">
        <v>327</v>
      </c>
    </row>
    <row r="114" spans="1:23" s="373" customFormat="1" ht="25.5" x14ac:dyDescent="0.2">
      <c r="A114" s="374" t="s">
        <v>604</v>
      </c>
      <c r="B114" s="374" t="s">
        <v>605</v>
      </c>
      <c r="C114" s="374" t="s">
        <v>244</v>
      </c>
      <c r="D114" s="380" t="s">
        <v>606</v>
      </c>
      <c r="E114" s="376">
        <f t="shared" si="84"/>
        <v>0</v>
      </c>
      <c r="F114" s="376">
        <f t="shared" si="85"/>
        <v>0</v>
      </c>
      <c r="G114" s="371" t="e">
        <f t="shared" si="67"/>
        <v>#DIV/0!</v>
      </c>
      <c r="H114" s="377"/>
      <c r="I114" s="377"/>
      <c r="J114" s="371" t="e">
        <f t="shared" si="68"/>
        <v>#DIV/0!</v>
      </c>
      <c r="K114" s="377"/>
      <c r="L114" s="377"/>
      <c r="M114" s="377"/>
      <c r="N114" s="371" t="e">
        <f t="shared" si="69"/>
        <v>#DIV/0!</v>
      </c>
      <c r="O114" s="377"/>
      <c r="P114" s="377"/>
      <c r="Q114" s="377"/>
      <c r="R114" s="377"/>
      <c r="S114" s="371" t="e">
        <f t="shared" si="70"/>
        <v>#DIV/0!</v>
      </c>
      <c r="T114" s="377"/>
      <c r="U114" s="377"/>
      <c r="V114" s="371" t="e">
        <f t="shared" si="71"/>
        <v>#DIV/0!</v>
      </c>
      <c r="W114" s="378" t="s">
        <v>327</v>
      </c>
    </row>
    <row r="115" spans="1:23" s="373" customFormat="1" x14ac:dyDescent="0.2">
      <c r="A115" s="368" t="s">
        <v>607</v>
      </c>
      <c r="B115" s="368" t="s">
        <v>608</v>
      </c>
      <c r="C115" s="368" t="s">
        <v>262</v>
      </c>
      <c r="D115" s="372" t="s">
        <v>609</v>
      </c>
      <c r="E115" s="370">
        <f>E116+E118+E121+E126</f>
        <v>0</v>
      </c>
      <c r="F115" s="370">
        <f t="shared" ref="F115:U115" si="86">F116+F118+F121+F126</f>
        <v>0</v>
      </c>
      <c r="G115" s="371" t="e">
        <f t="shared" si="67"/>
        <v>#DIV/0!</v>
      </c>
      <c r="H115" s="370">
        <f t="shared" si="86"/>
        <v>0</v>
      </c>
      <c r="I115" s="370">
        <f t="shared" si="86"/>
        <v>0</v>
      </c>
      <c r="J115" s="371" t="e">
        <f t="shared" si="68"/>
        <v>#DIV/0!</v>
      </c>
      <c r="K115" s="370">
        <f t="shared" si="86"/>
        <v>0</v>
      </c>
      <c r="L115" s="370">
        <f t="shared" si="86"/>
        <v>0</v>
      </c>
      <c r="M115" s="370">
        <f t="shared" si="86"/>
        <v>0</v>
      </c>
      <c r="N115" s="371" t="e">
        <f t="shared" si="69"/>
        <v>#DIV/0!</v>
      </c>
      <c r="O115" s="370">
        <f t="shared" si="86"/>
        <v>0</v>
      </c>
      <c r="P115" s="370">
        <f t="shared" si="86"/>
        <v>0</v>
      </c>
      <c r="Q115" s="370">
        <f t="shared" si="86"/>
        <v>0</v>
      </c>
      <c r="R115" s="370">
        <f t="shared" si="86"/>
        <v>0</v>
      </c>
      <c r="S115" s="371" t="e">
        <f t="shared" si="70"/>
        <v>#DIV/0!</v>
      </c>
      <c r="T115" s="370">
        <f t="shared" si="86"/>
        <v>0</v>
      </c>
      <c r="U115" s="370">
        <f t="shared" si="86"/>
        <v>0</v>
      </c>
      <c r="V115" s="371" t="e">
        <f t="shared" si="71"/>
        <v>#DIV/0!</v>
      </c>
      <c r="W115" s="372" t="s">
        <v>327</v>
      </c>
    </row>
    <row r="116" spans="1:23" s="373" customFormat="1" x14ac:dyDescent="0.2">
      <c r="A116" s="368" t="s">
        <v>610</v>
      </c>
      <c r="B116" s="368" t="s">
        <v>611</v>
      </c>
      <c r="C116" s="368" t="s">
        <v>278</v>
      </c>
      <c r="D116" s="384" t="s">
        <v>612</v>
      </c>
      <c r="E116" s="370">
        <f>E117</f>
        <v>0</v>
      </c>
      <c r="F116" s="370">
        <f t="shared" ref="F116:U116" si="87">F117</f>
        <v>0</v>
      </c>
      <c r="G116" s="371" t="e">
        <f t="shared" si="67"/>
        <v>#DIV/0!</v>
      </c>
      <c r="H116" s="370">
        <f t="shared" si="87"/>
        <v>0</v>
      </c>
      <c r="I116" s="370">
        <f t="shared" si="87"/>
        <v>0</v>
      </c>
      <c r="J116" s="371" t="e">
        <f t="shared" si="68"/>
        <v>#DIV/0!</v>
      </c>
      <c r="K116" s="370">
        <f t="shared" si="87"/>
        <v>0</v>
      </c>
      <c r="L116" s="370">
        <f t="shared" si="87"/>
        <v>0</v>
      </c>
      <c r="M116" s="370">
        <f t="shared" si="87"/>
        <v>0</v>
      </c>
      <c r="N116" s="371" t="e">
        <f t="shared" si="69"/>
        <v>#DIV/0!</v>
      </c>
      <c r="O116" s="370">
        <f t="shared" si="87"/>
        <v>0</v>
      </c>
      <c r="P116" s="370">
        <f t="shared" si="87"/>
        <v>0</v>
      </c>
      <c r="Q116" s="370">
        <f t="shared" si="87"/>
        <v>0</v>
      </c>
      <c r="R116" s="370">
        <f t="shared" si="87"/>
        <v>0</v>
      </c>
      <c r="S116" s="371" t="e">
        <f t="shared" si="70"/>
        <v>#DIV/0!</v>
      </c>
      <c r="T116" s="370">
        <f t="shared" si="87"/>
        <v>0</v>
      </c>
      <c r="U116" s="370">
        <f t="shared" si="87"/>
        <v>0</v>
      </c>
      <c r="V116" s="371" t="e">
        <f t="shared" si="71"/>
        <v>#DIV/0!</v>
      </c>
      <c r="W116" s="372" t="s">
        <v>327</v>
      </c>
    </row>
    <row r="117" spans="1:23" s="373" customFormat="1" x14ac:dyDescent="0.2">
      <c r="A117" s="374" t="s">
        <v>613</v>
      </c>
      <c r="B117" s="374" t="s">
        <v>614</v>
      </c>
      <c r="C117" s="374" t="s">
        <v>263</v>
      </c>
      <c r="D117" s="382" t="s">
        <v>615</v>
      </c>
      <c r="E117" s="376">
        <f t="shared" ref="E117" si="88">H117+L117+Q117</f>
        <v>0</v>
      </c>
      <c r="F117" s="376">
        <f t="shared" ref="F117" si="89">I117+M117+R117</f>
        <v>0</v>
      </c>
      <c r="G117" s="371" t="e">
        <f t="shared" si="67"/>
        <v>#DIV/0!</v>
      </c>
      <c r="H117" s="377"/>
      <c r="I117" s="377"/>
      <c r="J117" s="371" t="e">
        <f t="shared" si="68"/>
        <v>#DIV/0!</v>
      </c>
      <c r="K117" s="377"/>
      <c r="L117" s="377"/>
      <c r="M117" s="377"/>
      <c r="N117" s="371" t="e">
        <f t="shared" si="69"/>
        <v>#DIV/0!</v>
      </c>
      <c r="O117" s="377"/>
      <c r="P117" s="377"/>
      <c r="Q117" s="377"/>
      <c r="R117" s="377"/>
      <c r="S117" s="371" t="e">
        <f t="shared" si="70"/>
        <v>#DIV/0!</v>
      </c>
      <c r="T117" s="377"/>
      <c r="U117" s="377"/>
      <c r="V117" s="371" t="e">
        <f t="shared" si="71"/>
        <v>#DIV/0!</v>
      </c>
      <c r="W117" s="378" t="s">
        <v>327</v>
      </c>
    </row>
    <row r="118" spans="1:23" s="373" customFormat="1" x14ac:dyDescent="0.2">
      <c r="A118" s="368" t="s">
        <v>616</v>
      </c>
      <c r="B118" s="368" t="s">
        <v>617</v>
      </c>
      <c r="C118" s="368" t="s">
        <v>260</v>
      </c>
      <c r="D118" s="385" t="s">
        <v>280</v>
      </c>
      <c r="E118" s="370">
        <f>SUM(E119:E120)</f>
        <v>0</v>
      </c>
      <c r="F118" s="370">
        <f t="shared" ref="F118:U118" si="90">SUM(F119:F120)</f>
        <v>0</v>
      </c>
      <c r="G118" s="371" t="e">
        <f t="shared" si="67"/>
        <v>#DIV/0!</v>
      </c>
      <c r="H118" s="370">
        <f t="shared" si="90"/>
        <v>0</v>
      </c>
      <c r="I118" s="370">
        <f t="shared" si="90"/>
        <v>0</v>
      </c>
      <c r="J118" s="371" t="e">
        <f t="shared" si="68"/>
        <v>#DIV/0!</v>
      </c>
      <c r="K118" s="370">
        <f t="shared" si="90"/>
        <v>0</v>
      </c>
      <c r="L118" s="370">
        <f t="shared" si="90"/>
        <v>0</v>
      </c>
      <c r="M118" s="370">
        <f t="shared" si="90"/>
        <v>0</v>
      </c>
      <c r="N118" s="371" t="e">
        <f t="shared" si="69"/>
        <v>#DIV/0!</v>
      </c>
      <c r="O118" s="370">
        <f t="shared" si="90"/>
        <v>0</v>
      </c>
      <c r="P118" s="370">
        <f t="shared" si="90"/>
        <v>0</v>
      </c>
      <c r="Q118" s="370">
        <f t="shared" si="90"/>
        <v>0</v>
      </c>
      <c r="R118" s="370">
        <f t="shared" si="90"/>
        <v>0</v>
      </c>
      <c r="S118" s="371" t="e">
        <f t="shared" si="70"/>
        <v>#DIV/0!</v>
      </c>
      <c r="T118" s="370">
        <f t="shared" si="90"/>
        <v>0</v>
      </c>
      <c r="U118" s="370">
        <f t="shared" si="90"/>
        <v>0</v>
      </c>
      <c r="V118" s="371" t="e">
        <f t="shared" si="71"/>
        <v>#DIV/0!</v>
      </c>
      <c r="W118" s="372" t="s">
        <v>327</v>
      </c>
    </row>
    <row r="119" spans="1:23" s="373" customFormat="1" ht="38.25" x14ac:dyDescent="0.2">
      <c r="A119" s="374" t="s">
        <v>618</v>
      </c>
      <c r="B119" s="374" t="s">
        <v>619</v>
      </c>
      <c r="C119" s="374" t="s">
        <v>261</v>
      </c>
      <c r="D119" s="380" t="s">
        <v>620</v>
      </c>
      <c r="E119" s="376">
        <f t="shared" ref="E119:E120" si="91">H119+L119+Q119</f>
        <v>0</v>
      </c>
      <c r="F119" s="376">
        <f t="shared" ref="F119:F120" si="92">I119+M119+R119</f>
        <v>0</v>
      </c>
      <c r="G119" s="371" t="e">
        <f t="shared" si="67"/>
        <v>#DIV/0!</v>
      </c>
      <c r="H119" s="377"/>
      <c r="I119" s="377"/>
      <c r="J119" s="371" t="e">
        <f t="shared" si="68"/>
        <v>#DIV/0!</v>
      </c>
      <c r="K119" s="377"/>
      <c r="L119" s="377"/>
      <c r="M119" s="377"/>
      <c r="N119" s="371" t="e">
        <f t="shared" si="69"/>
        <v>#DIV/0!</v>
      </c>
      <c r="O119" s="377"/>
      <c r="P119" s="377"/>
      <c r="Q119" s="377"/>
      <c r="R119" s="377"/>
      <c r="S119" s="371" t="e">
        <f t="shared" si="70"/>
        <v>#DIV/0!</v>
      </c>
      <c r="T119" s="377"/>
      <c r="U119" s="377"/>
      <c r="V119" s="371" t="e">
        <f t="shared" si="71"/>
        <v>#DIV/0!</v>
      </c>
      <c r="W119" s="378" t="s">
        <v>327</v>
      </c>
    </row>
    <row r="120" spans="1:23" s="373" customFormat="1" x14ac:dyDescent="0.2">
      <c r="A120" s="374" t="s">
        <v>621</v>
      </c>
      <c r="B120" s="374" t="s">
        <v>622</v>
      </c>
      <c r="C120" s="374" t="s">
        <v>260</v>
      </c>
      <c r="D120" s="380" t="s">
        <v>281</v>
      </c>
      <c r="E120" s="376">
        <f t="shared" si="91"/>
        <v>0</v>
      </c>
      <c r="F120" s="376">
        <f t="shared" si="92"/>
        <v>0</v>
      </c>
      <c r="G120" s="371" t="e">
        <f t="shared" si="67"/>
        <v>#DIV/0!</v>
      </c>
      <c r="H120" s="377"/>
      <c r="I120" s="377"/>
      <c r="J120" s="371" t="e">
        <f t="shared" si="68"/>
        <v>#DIV/0!</v>
      </c>
      <c r="K120" s="377"/>
      <c r="L120" s="377"/>
      <c r="M120" s="377"/>
      <c r="N120" s="371" t="e">
        <f t="shared" si="69"/>
        <v>#DIV/0!</v>
      </c>
      <c r="O120" s="377"/>
      <c r="P120" s="377"/>
      <c r="Q120" s="377"/>
      <c r="R120" s="377"/>
      <c r="S120" s="371" t="e">
        <f t="shared" si="70"/>
        <v>#DIV/0!</v>
      </c>
      <c r="T120" s="377"/>
      <c r="U120" s="377"/>
      <c r="V120" s="371" t="e">
        <f t="shared" si="71"/>
        <v>#DIV/0!</v>
      </c>
      <c r="W120" s="378" t="s">
        <v>327</v>
      </c>
    </row>
    <row r="121" spans="1:23" s="373" customFormat="1" x14ac:dyDescent="0.2">
      <c r="A121" s="368" t="s">
        <v>623</v>
      </c>
      <c r="B121" s="368" t="s">
        <v>624</v>
      </c>
      <c r="C121" s="368" t="s">
        <v>262</v>
      </c>
      <c r="D121" s="384" t="s">
        <v>95</v>
      </c>
      <c r="E121" s="370">
        <f>SUM(E122:E125)</f>
        <v>0</v>
      </c>
      <c r="F121" s="370">
        <f t="shared" ref="F121:U121" si="93">SUM(F122:F125)</f>
        <v>0</v>
      </c>
      <c r="G121" s="371" t="e">
        <f t="shared" si="67"/>
        <v>#DIV/0!</v>
      </c>
      <c r="H121" s="370">
        <f t="shared" si="93"/>
        <v>0</v>
      </c>
      <c r="I121" s="370">
        <f t="shared" si="93"/>
        <v>0</v>
      </c>
      <c r="J121" s="371" t="e">
        <f t="shared" si="68"/>
        <v>#DIV/0!</v>
      </c>
      <c r="K121" s="370">
        <f t="shared" si="93"/>
        <v>0</v>
      </c>
      <c r="L121" s="370">
        <f t="shared" si="93"/>
        <v>0</v>
      </c>
      <c r="M121" s="370">
        <f t="shared" si="93"/>
        <v>0</v>
      </c>
      <c r="N121" s="371" t="e">
        <f t="shared" si="69"/>
        <v>#DIV/0!</v>
      </c>
      <c r="O121" s="370">
        <f t="shared" si="93"/>
        <v>0</v>
      </c>
      <c r="P121" s="370">
        <f t="shared" si="93"/>
        <v>0</v>
      </c>
      <c r="Q121" s="370">
        <f t="shared" si="93"/>
        <v>0</v>
      </c>
      <c r="R121" s="370">
        <f t="shared" si="93"/>
        <v>0</v>
      </c>
      <c r="S121" s="371" t="e">
        <f t="shared" si="70"/>
        <v>#DIV/0!</v>
      </c>
      <c r="T121" s="370">
        <f t="shared" si="93"/>
        <v>0</v>
      </c>
      <c r="U121" s="370">
        <f t="shared" si="93"/>
        <v>0</v>
      </c>
      <c r="V121" s="371" t="e">
        <f t="shared" si="71"/>
        <v>#DIV/0!</v>
      </c>
      <c r="W121" s="372" t="s">
        <v>327</v>
      </c>
    </row>
    <row r="122" spans="1:23" s="373" customFormat="1" ht="25.5" x14ac:dyDescent="0.2">
      <c r="A122" s="374" t="s">
        <v>625</v>
      </c>
      <c r="B122" s="374" t="s">
        <v>626</v>
      </c>
      <c r="C122" s="374" t="s">
        <v>265</v>
      </c>
      <c r="D122" s="382" t="s">
        <v>264</v>
      </c>
      <c r="E122" s="376">
        <f t="shared" ref="E122:E126" si="94">H122+L122+Q122</f>
        <v>0</v>
      </c>
      <c r="F122" s="376">
        <f t="shared" ref="F122:F126" si="95">I122+M122+R122</f>
        <v>0</v>
      </c>
      <c r="G122" s="371" t="e">
        <f t="shared" si="67"/>
        <v>#DIV/0!</v>
      </c>
      <c r="H122" s="377"/>
      <c r="I122" s="377"/>
      <c r="J122" s="371" t="e">
        <f t="shared" si="68"/>
        <v>#DIV/0!</v>
      </c>
      <c r="K122" s="377"/>
      <c r="L122" s="377"/>
      <c r="M122" s="377"/>
      <c r="N122" s="371" t="e">
        <f t="shared" si="69"/>
        <v>#DIV/0!</v>
      </c>
      <c r="O122" s="377"/>
      <c r="P122" s="377"/>
      <c r="Q122" s="377"/>
      <c r="R122" s="377"/>
      <c r="S122" s="371" t="e">
        <f t="shared" si="70"/>
        <v>#DIV/0!</v>
      </c>
      <c r="T122" s="377"/>
      <c r="U122" s="377"/>
      <c r="V122" s="371" t="e">
        <f t="shared" si="71"/>
        <v>#DIV/0!</v>
      </c>
      <c r="W122" s="378" t="s">
        <v>327</v>
      </c>
    </row>
    <row r="123" spans="1:23" s="373" customFormat="1" ht="25.5" x14ac:dyDescent="0.2">
      <c r="A123" s="374" t="s">
        <v>627</v>
      </c>
      <c r="B123" s="374" t="s">
        <v>628</v>
      </c>
      <c r="C123" s="374" t="s">
        <v>267</v>
      </c>
      <c r="D123" s="382" t="s">
        <v>266</v>
      </c>
      <c r="E123" s="376">
        <f t="shared" si="94"/>
        <v>0</v>
      </c>
      <c r="F123" s="376">
        <f t="shared" si="95"/>
        <v>0</v>
      </c>
      <c r="G123" s="371" t="e">
        <f t="shared" si="67"/>
        <v>#DIV/0!</v>
      </c>
      <c r="H123" s="377"/>
      <c r="I123" s="377"/>
      <c r="J123" s="371" t="e">
        <f t="shared" si="68"/>
        <v>#DIV/0!</v>
      </c>
      <c r="K123" s="377"/>
      <c r="L123" s="377"/>
      <c r="M123" s="377"/>
      <c r="N123" s="371" t="e">
        <f t="shared" si="69"/>
        <v>#DIV/0!</v>
      </c>
      <c r="O123" s="377"/>
      <c r="P123" s="377"/>
      <c r="Q123" s="377"/>
      <c r="R123" s="377"/>
      <c r="S123" s="371" t="e">
        <f t="shared" si="70"/>
        <v>#DIV/0!</v>
      </c>
      <c r="T123" s="377"/>
      <c r="U123" s="377"/>
      <c r="V123" s="371" t="e">
        <f t="shared" si="71"/>
        <v>#DIV/0!</v>
      </c>
      <c r="W123" s="378" t="s">
        <v>327</v>
      </c>
    </row>
    <row r="124" spans="1:23" s="373" customFormat="1" ht="25.5" x14ac:dyDescent="0.2">
      <c r="A124" s="374" t="s">
        <v>629</v>
      </c>
      <c r="B124" s="374" t="s">
        <v>630</v>
      </c>
      <c r="C124" s="374" t="s">
        <v>269</v>
      </c>
      <c r="D124" s="382" t="s">
        <v>268</v>
      </c>
      <c r="E124" s="376">
        <f t="shared" si="94"/>
        <v>0</v>
      </c>
      <c r="F124" s="376">
        <f t="shared" si="95"/>
        <v>0</v>
      </c>
      <c r="G124" s="371" t="e">
        <f t="shared" si="67"/>
        <v>#DIV/0!</v>
      </c>
      <c r="H124" s="377"/>
      <c r="I124" s="377"/>
      <c r="J124" s="371" t="e">
        <f t="shared" si="68"/>
        <v>#DIV/0!</v>
      </c>
      <c r="K124" s="377"/>
      <c r="L124" s="377"/>
      <c r="M124" s="377"/>
      <c r="N124" s="371" t="e">
        <f t="shared" si="69"/>
        <v>#DIV/0!</v>
      </c>
      <c r="O124" s="377"/>
      <c r="P124" s="377"/>
      <c r="Q124" s="377"/>
      <c r="R124" s="377"/>
      <c r="S124" s="371" t="e">
        <f t="shared" si="70"/>
        <v>#DIV/0!</v>
      </c>
      <c r="T124" s="377"/>
      <c r="U124" s="377"/>
      <c r="V124" s="371" t="e">
        <f t="shared" si="71"/>
        <v>#DIV/0!</v>
      </c>
      <c r="W124" s="378" t="s">
        <v>327</v>
      </c>
    </row>
    <row r="125" spans="1:23" s="373" customFormat="1" x14ac:dyDescent="0.2">
      <c r="A125" s="374" t="s">
        <v>631</v>
      </c>
      <c r="B125" s="374" t="s">
        <v>632</v>
      </c>
      <c r="C125" s="374" t="s">
        <v>262</v>
      </c>
      <c r="D125" s="383" t="s">
        <v>633</v>
      </c>
      <c r="E125" s="376">
        <f t="shared" si="94"/>
        <v>0</v>
      </c>
      <c r="F125" s="376">
        <f t="shared" si="95"/>
        <v>0</v>
      </c>
      <c r="G125" s="371" t="e">
        <f t="shared" si="67"/>
        <v>#DIV/0!</v>
      </c>
      <c r="H125" s="377"/>
      <c r="I125" s="377"/>
      <c r="J125" s="371" t="e">
        <f t="shared" si="68"/>
        <v>#DIV/0!</v>
      </c>
      <c r="K125" s="377"/>
      <c r="L125" s="377"/>
      <c r="M125" s="377"/>
      <c r="N125" s="371" t="e">
        <f t="shared" si="69"/>
        <v>#DIV/0!</v>
      </c>
      <c r="O125" s="377"/>
      <c r="P125" s="377"/>
      <c r="Q125" s="377"/>
      <c r="R125" s="377"/>
      <c r="S125" s="371" t="e">
        <f t="shared" si="70"/>
        <v>#DIV/0!</v>
      </c>
      <c r="T125" s="377"/>
      <c r="U125" s="377"/>
      <c r="V125" s="371" t="e">
        <f t="shared" si="71"/>
        <v>#DIV/0!</v>
      </c>
      <c r="W125" s="378" t="s">
        <v>327</v>
      </c>
    </row>
    <row r="126" spans="1:23" s="373" customFormat="1" x14ac:dyDescent="0.2">
      <c r="A126" s="374" t="s">
        <v>634</v>
      </c>
      <c r="B126" s="374" t="s">
        <v>635</v>
      </c>
      <c r="C126" s="374" t="s">
        <v>277</v>
      </c>
      <c r="D126" s="378" t="s">
        <v>636</v>
      </c>
      <c r="E126" s="376">
        <f t="shared" si="94"/>
        <v>0</v>
      </c>
      <c r="F126" s="376">
        <f t="shared" si="95"/>
        <v>0</v>
      </c>
      <c r="G126" s="371" t="e">
        <f t="shared" si="67"/>
        <v>#DIV/0!</v>
      </c>
      <c r="H126" s="377"/>
      <c r="I126" s="377"/>
      <c r="J126" s="371" t="e">
        <f t="shared" si="68"/>
        <v>#DIV/0!</v>
      </c>
      <c r="K126" s="377"/>
      <c r="L126" s="377"/>
      <c r="M126" s="377"/>
      <c r="N126" s="371" t="e">
        <f t="shared" si="69"/>
        <v>#DIV/0!</v>
      </c>
      <c r="O126" s="377"/>
      <c r="P126" s="377"/>
      <c r="Q126" s="377"/>
      <c r="R126" s="377"/>
      <c r="S126" s="371" t="e">
        <f t="shared" si="70"/>
        <v>#DIV/0!</v>
      </c>
      <c r="T126" s="377"/>
      <c r="U126" s="377"/>
      <c r="V126" s="371" t="e">
        <f t="shared" si="71"/>
        <v>#DIV/0!</v>
      </c>
      <c r="W126" s="378" t="s">
        <v>327</v>
      </c>
    </row>
    <row r="127" spans="1:23" s="373" customFormat="1" x14ac:dyDescent="0.2">
      <c r="A127" s="368" t="s">
        <v>637</v>
      </c>
      <c r="B127" s="368" t="s">
        <v>638</v>
      </c>
      <c r="C127" s="368" t="s">
        <v>278</v>
      </c>
      <c r="D127" s="372" t="s">
        <v>639</v>
      </c>
      <c r="E127" s="370">
        <f>SUM(E128:E129)</f>
        <v>0</v>
      </c>
      <c r="F127" s="370">
        <f t="shared" ref="F127:U127" si="96">SUM(F128:F129)</f>
        <v>0</v>
      </c>
      <c r="G127" s="371" t="e">
        <f t="shared" si="67"/>
        <v>#DIV/0!</v>
      </c>
      <c r="H127" s="370">
        <f t="shared" si="96"/>
        <v>0</v>
      </c>
      <c r="I127" s="370">
        <f t="shared" si="96"/>
        <v>0</v>
      </c>
      <c r="J127" s="371" t="e">
        <f t="shared" si="68"/>
        <v>#DIV/0!</v>
      </c>
      <c r="K127" s="370">
        <f t="shared" si="96"/>
        <v>0</v>
      </c>
      <c r="L127" s="370">
        <f t="shared" si="96"/>
        <v>0</v>
      </c>
      <c r="M127" s="370">
        <f t="shared" si="96"/>
        <v>0</v>
      </c>
      <c r="N127" s="371" t="e">
        <f t="shared" si="69"/>
        <v>#DIV/0!</v>
      </c>
      <c r="O127" s="370">
        <f t="shared" si="96"/>
        <v>0</v>
      </c>
      <c r="P127" s="370">
        <f t="shared" si="96"/>
        <v>0</v>
      </c>
      <c r="Q127" s="370">
        <f t="shared" si="96"/>
        <v>0</v>
      </c>
      <c r="R127" s="370">
        <f t="shared" si="96"/>
        <v>0</v>
      </c>
      <c r="S127" s="371" t="e">
        <f t="shared" si="70"/>
        <v>#DIV/0!</v>
      </c>
      <c r="T127" s="370">
        <f t="shared" si="96"/>
        <v>0</v>
      </c>
      <c r="U127" s="370">
        <f t="shared" si="96"/>
        <v>0</v>
      </c>
      <c r="V127" s="371" t="e">
        <f t="shared" si="71"/>
        <v>#DIV/0!</v>
      </c>
      <c r="W127" s="372" t="s">
        <v>327</v>
      </c>
    </row>
    <row r="128" spans="1:23" s="373" customFormat="1" x14ac:dyDescent="0.2">
      <c r="A128" s="374" t="s">
        <v>640</v>
      </c>
      <c r="B128" s="374" t="s">
        <v>641</v>
      </c>
      <c r="C128" s="374" t="s">
        <v>278</v>
      </c>
      <c r="D128" s="383" t="s">
        <v>279</v>
      </c>
      <c r="E128" s="376">
        <f t="shared" ref="E128:E129" si="97">H128+L128+Q128</f>
        <v>0</v>
      </c>
      <c r="F128" s="376">
        <f t="shared" ref="F128:F129" si="98">I128+M128+R128</f>
        <v>0</v>
      </c>
      <c r="G128" s="371" t="e">
        <f t="shared" si="67"/>
        <v>#DIV/0!</v>
      </c>
      <c r="H128" s="377"/>
      <c r="I128" s="377"/>
      <c r="J128" s="371" t="e">
        <f t="shared" si="68"/>
        <v>#DIV/0!</v>
      </c>
      <c r="K128" s="377"/>
      <c r="L128" s="377"/>
      <c r="M128" s="377"/>
      <c r="N128" s="371" t="e">
        <f t="shared" si="69"/>
        <v>#DIV/0!</v>
      </c>
      <c r="O128" s="377"/>
      <c r="P128" s="377"/>
      <c r="Q128" s="377"/>
      <c r="R128" s="377"/>
      <c r="S128" s="371" t="e">
        <f t="shared" si="70"/>
        <v>#DIV/0!</v>
      </c>
      <c r="T128" s="377"/>
      <c r="U128" s="377"/>
      <c r="V128" s="371" t="e">
        <f t="shared" si="71"/>
        <v>#DIV/0!</v>
      </c>
      <c r="W128" s="378" t="s">
        <v>327</v>
      </c>
    </row>
    <row r="129" spans="1:23" s="373" customFormat="1" x14ac:dyDescent="0.2">
      <c r="A129" s="374" t="s">
        <v>642</v>
      </c>
      <c r="B129" s="374" t="s">
        <v>643</v>
      </c>
      <c r="C129" s="374" t="s">
        <v>278</v>
      </c>
      <c r="D129" s="383" t="s">
        <v>644</v>
      </c>
      <c r="E129" s="376">
        <f t="shared" si="97"/>
        <v>0</v>
      </c>
      <c r="F129" s="376">
        <f t="shared" si="98"/>
        <v>0</v>
      </c>
      <c r="G129" s="371" t="e">
        <f t="shared" si="67"/>
        <v>#DIV/0!</v>
      </c>
      <c r="H129" s="377"/>
      <c r="I129" s="377"/>
      <c r="J129" s="371" t="e">
        <f t="shared" si="68"/>
        <v>#DIV/0!</v>
      </c>
      <c r="K129" s="377"/>
      <c r="L129" s="377"/>
      <c r="M129" s="377"/>
      <c r="N129" s="371" t="e">
        <f t="shared" si="69"/>
        <v>#DIV/0!</v>
      </c>
      <c r="O129" s="377"/>
      <c r="P129" s="377"/>
      <c r="Q129" s="377"/>
      <c r="R129" s="377"/>
      <c r="S129" s="371" t="e">
        <f t="shared" si="70"/>
        <v>#DIV/0!</v>
      </c>
      <c r="T129" s="377"/>
      <c r="U129" s="377"/>
      <c r="V129" s="371" t="e">
        <f t="shared" si="71"/>
        <v>#DIV/0!</v>
      </c>
      <c r="W129" s="378" t="s">
        <v>327</v>
      </c>
    </row>
    <row r="130" spans="1:23" s="373" customFormat="1" x14ac:dyDescent="0.2">
      <c r="A130" s="368" t="s">
        <v>645</v>
      </c>
      <c r="B130" s="368" t="s">
        <v>646</v>
      </c>
      <c r="C130" s="368" t="s">
        <v>270</v>
      </c>
      <c r="D130" s="372" t="s">
        <v>647</v>
      </c>
      <c r="E130" s="370">
        <f>E131</f>
        <v>-5310618.34</v>
      </c>
      <c r="F130" s="370">
        <f t="shared" ref="F130:U131" si="99">F131</f>
        <v>-5310618.34</v>
      </c>
      <c r="G130" s="371">
        <f t="shared" si="67"/>
        <v>0</v>
      </c>
      <c r="H130" s="370">
        <f t="shared" si="99"/>
        <v>0</v>
      </c>
      <c r="I130" s="370">
        <f t="shared" si="99"/>
        <v>0</v>
      </c>
      <c r="J130" s="371" t="e">
        <f t="shared" si="68"/>
        <v>#DIV/0!</v>
      </c>
      <c r="K130" s="370">
        <f t="shared" si="99"/>
        <v>0</v>
      </c>
      <c r="L130" s="370">
        <f t="shared" si="99"/>
        <v>0</v>
      </c>
      <c r="M130" s="370">
        <f t="shared" si="99"/>
        <v>0</v>
      </c>
      <c r="N130" s="371" t="e">
        <f t="shared" si="69"/>
        <v>#DIV/0!</v>
      </c>
      <c r="O130" s="370">
        <f t="shared" si="99"/>
        <v>0</v>
      </c>
      <c r="P130" s="370">
        <f t="shared" si="99"/>
        <v>0</v>
      </c>
      <c r="Q130" s="370">
        <f t="shared" si="99"/>
        <v>-5310618.34</v>
      </c>
      <c r="R130" s="370">
        <f t="shared" si="99"/>
        <v>-5310618.34</v>
      </c>
      <c r="S130" s="371">
        <f t="shared" si="70"/>
        <v>0</v>
      </c>
      <c r="T130" s="370">
        <f t="shared" si="99"/>
        <v>0</v>
      </c>
      <c r="U130" s="370">
        <f t="shared" si="99"/>
        <v>0</v>
      </c>
      <c r="V130" s="371" t="e">
        <f t="shared" si="71"/>
        <v>#DIV/0!</v>
      </c>
      <c r="W130" s="372" t="s">
        <v>327</v>
      </c>
    </row>
    <row r="131" spans="1:23" s="373" customFormat="1" x14ac:dyDescent="0.2">
      <c r="A131" s="368" t="s">
        <v>648</v>
      </c>
      <c r="B131" s="368" t="s">
        <v>649</v>
      </c>
      <c r="C131" s="368" t="s">
        <v>278</v>
      </c>
      <c r="D131" s="384" t="s">
        <v>650</v>
      </c>
      <c r="E131" s="370">
        <f>E132</f>
        <v>-5310618.34</v>
      </c>
      <c r="F131" s="370">
        <f t="shared" si="99"/>
        <v>-5310618.34</v>
      </c>
      <c r="G131" s="371">
        <f t="shared" si="67"/>
        <v>0</v>
      </c>
      <c r="H131" s="370">
        <f t="shared" si="99"/>
        <v>0</v>
      </c>
      <c r="I131" s="370">
        <f t="shared" si="99"/>
        <v>0</v>
      </c>
      <c r="J131" s="371" t="e">
        <f t="shared" si="68"/>
        <v>#DIV/0!</v>
      </c>
      <c r="K131" s="370">
        <f t="shared" si="99"/>
        <v>0</v>
      </c>
      <c r="L131" s="370">
        <f t="shared" si="99"/>
        <v>0</v>
      </c>
      <c r="M131" s="370">
        <f t="shared" si="99"/>
        <v>0</v>
      </c>
      <c r="N131" s="371" t="e">
        <f t="shared" si="69"/>
        <v>#DIV/0!</v>
      </c>
      <c r="O131" s="370">
        <f t="shared" si="99"/>
        <v>0</v>
      </c>
      <c r="P131" s="370">
        <f t="shared" si="99"/>
        <v>0</v>
      </c>
      <c r="Q131" s="370">
        <f t="shared" si="99"/>
        <v>-5310618.34</v>
      </c>
      <c r="R131" s="370">
        <f t="shared" si="99"/>
        <v>-5310618.34</v>
      </c>
      <c r="S131" s="371">
        <f t="shared" si="70"/>
        <v>0</v>
      </c>
      <c r="T131" s="370">
        <f t="shared" si="99"/>
        <v>0</v>
      </c>
      <c r="U131" s="370">
        <f t="shared" si="99"/>
        <v>0</v>
      </c>
      <c r="V131" s="371" t="e">
        <f t="shared" si="71"/>
        <v>#DIV/0!</v>
      </c>
      <c r="W131" s="372" t="s">
        <v>327</v>
      </c>
    </row>
    <row r="132" spans="1:23" s="373" customFormat="1" x14ac:dyDescent="0.2">
      <c r="A132" s="374" t="s">
        <v>651</v>
      </c>
      <c r="B132" s="374" t="s">
        <v>652</v>
      </c>
      <c r="C132" s="374" t="s">
        <v>271</v>
      </c>
      <c r="D132" s="382" t="s">
        <v>653</v>
      </c>
      <c r="E132" s="376">
        <f t="shared" ref="E132" si="100">H132+L132+Q132</f>
        <v>-5310618.34</v>
      </c>
      <c r="F132" s="376">
        <f t="shared" ref="F132" si="101">I132+M132+R132</f>
        <v>-5310618.34</v>
      </c>
      <c r="G132" s="371">
        <f t="shared" si="67"/>
        <v>0</v>
      </c>
      <c r="H132" s="377"/>
      <c r="I132" s="377"/>
      <c r="J132" s="371" t="e">
        <f t="shared" si="68"/>
        <v>#DIV/0!</v>
      </c>
      <c r="K132" s="377"/>
      <c r="L132" s="377"/>
      <c r="M132" s="377"/>
      <c r="N132" s="371" t="e">
        <f t="shared" si="69"/>
        <v>#DIV/0!</v>
      </c>
      <c r="O132" s="377"/>
      <c r="P132" s="377"/>
      <c r="Q132" s="377">
        <v>-5310618.34</v>
      </c>
      <c r="R132" s="377">
        <v>-5310618.34</v>
      </c>
      <c r="S132" s="371">
        <f t="shared" si="70"/>
        <v>0</v>
      </c>
      <c r="T132" s="377"/>
      <c r="U132" s="377"/>
      <c r="V132" s="371" t="e">
        <f t="shared" si="71"/>
        <v>#DIV/0!</v>
      </c>
      <c r="W132" s="378" t="s">
        <v>327</v>
      </c>
    </row>
    <row r="133" spans="1:23" s="373" customFormat="1" x14ac:dyDescent="0.2">
      <c r="A133" s="368" t="s">
        <v>654</v>
      </c>
      <c r="B133" s="368" t="s">
        <v>655</v>
      </c>
      <c r="C133" s="368" t="s">
        <v>232</v>
      </c>
      <c r="D133" s="385" t="s">
        <v>282</v>
      </c>
      <c r="E133" s="370">
        <f>SUM(E134:E135)</f>
        <v>0</v>
      </c>
      <c r="F133" s="370">
        <f t="shared" ref="F133:U133" si="102">SUM(F134:F135)</f>
        <v>0</v>
      </c>
      <c r="G133" s="371" t="e">
        <f t="shared" si="67"/>
        <v>#DIV/0!</v>
      </c>
      <c r="H133" s="370">
        <f t="shared" si="102"/>
        <v>0</v>
      </c>
      <c r="I133" s="370">
        <f t="shared" si="102"/>
        <v>0</v>
      </c>
      <c r="J133" s="371" t="e">
        <f t="shared" si="68"/>
        <v>#DIV/0!</v>
      </c>
      <c r="K133" s="370">
        <f t="shared" si="102"/>
        <v>0</v>
      </c>
      <c r="L133" s="370">
        <f t="shared" si="102"/>
        <v>0</v>
      </c>
      <c r="M133" s="370">
        <f t="shared" si="102"/>
        <v>0</v>
      </c>
      <c r="N133" s="371" t="e">
        <f t="shared" si="69"/>
        <v>#DIV/0!</v>
      </c>
      <c r="O133" s="370">
        <f t="shared" si="102"/>
        <v>0</v>
      </c>
      <c r="P133" s="370">
        <f t="shared" si="102"/>
        <v>0</v>
      </c>
      <c r="Q133" s="370">
        <f t="shared" si="102"/>
        <v>0</v>
      </c>
      <c r="R133" s="370">
        <f t="shared" si="102"/>
        <v>0</v>
      </c>
      <c r="S133" s="371" t="e">
        <f t="shared" si="70"/>
        <v>#DIV/0!</v>
      </c>
      <c r="T133" s="370">
        <f t="shared" si="102"/>
        <v>0</v>
      </c>
      <c r="U133" s="370">
        <f t="shared" si="102"/>
        <v>0</v>
      </c>
      <c r="V133" s="371" t="e">
        <f t="shared" si="71"/>
        <v>#DIV/0!</v>
      </c>
      <c r="W133" s="372" t="s">
        <v>327</v>
      </c>
    </row>
    <row r="134" spans="1:23" s="373" customFormat="1" ht="38.25" x14ac:dyDescent="0.2">
      <c r="A134" s="374" t="s">
        <v>656</v>
      </c>
      <c r="B134" s="374" t="s">
        <v>657</v>
      </c>
      <c r="C134" s="374" t="s">
        <v>283</v>
      </c>
      <c r="D134" s="380" t="s">
        <v>658</v>
      </c>
      <c r="E134" s="376">
        <f t="shared" ref="E134:E135" si="103">H134+L134+Q134</f>
        <v>0</v>
      </c>
      <c r="F134" s="376">
        <f t="shared" ref="F134:F135" si="104">I134+M134+R134</f>
        <v>0</v>
      </c>
      <c r="G134" s="371" t="e">
        <f t="shared" si="67"/>
        <v>#DIV/0!</v>
      </c>
      <c r="H134" s="377"/>
      <c r="I134" s="377"/>
      <c r="J134" s="371" t="e">
        <f t="shared" si="68"/>
        <v>#DIV/0!</v>
      </c>
      <c r="K134" s="377"/>
      <c r="L134" s="377"/>
      <c r="M134" s="377"/>
      <c r="N134" s="371" t="e">
        <f t="shared" si="69"/>
        <v>#DIV/0!</v>
      </c>
      <c r="O134" s="377"/>
      <c r="P134" s="377"/>
      <c r="Q134" s="377"/>
      <c r="R134" s="377"/>
      <c r="S134" s="371" t="e">
        <f t="shared" si="70"/>
        <v>#DIV/0!</v>
      </c>
      <c r="T134" s="377"/>
      <c r="U134" s="377"/>
      <c r="V134" s="371" t="e">
        <f t="shared" si="71"/>
        <v>#DIV/0!</v>
      </c>
      <c r="W134" s="378" t="s">
        <v>327</v>
      </c>
    </row>
    <row r="135" spans="1:23" s="373" customFormat="1" x14ac:dyDescent="0.2">
      <c r="A135" s="374" t="s">
        <v>659</v>
      </c>
      <c r="B135" s="374" t="s">
        <v>660</v>
      </c>
      <c r="C135" s="374" t="s">
        <v>232</v>
      </c>
      <c r="D135" s="380" t="s">
        <v>284</v>
      </c>
      <c r="E135" s="376">
        <f t="shared" si="103"/>
        <v>0</v>
      </c>
      <c r="F135" s="376">
        <f t="shared" si="104"/>
        <v>0</v>
      </c>
      <c r="G135" s="371" t="e">
        <f t="shared" si="67"/>
        <v>#DIV/0!</v>
      </c>
      <c r="H135" s="377"/>
      <c r="I135" s="377"/>
      <c r="J135" s="371" t="e">
        <f t="shared" si="68"/>
        <v>#DIV/0!</v>
      </c>
      <c r="K135" s="377"/>
      <c r="L135" s="377"/>
      <c r="M135" s="377"/>
      <c r="N135" s="371" t="e">
        <f t="shared" si="69"/>
        <v>#DIV/0!</v>
      </c>
      <c r="O135" s="377"/>
      <c r="P135" s="377"/>
      <c r="Q135" s="377"/>
      <c r="R135" s="377"/>
      <c r="S135" s="371" t="e">
        <f t="shared" si="70"/>
        <v>#DIV/0!</v>
      </c>
      <c r="T135" s="377"/>
      <c r="U135" s="377"/>
      <c r="V135" s="371" t="e">
        <f t="shared" si="71"/>
        <v>#DIV/0!</v>
      </c>
      <c r="W135" s="378" t="s">
        <v>327</v>
      </c>
    </row>
    <row r="136" spans="1:23" s="373" customFormat="1" x14ac:dyDescent="0.2">
      <c r="A136" s="368" t="s">
        <v>661</v>
      </c>
      <c r="B136" s="368" t="s">
        <v>662</v>
      </c>
      <c r="C136" s="368" t="s">
        <v>270</v>
      </c>
      <c r="D136" s="384" t="s">
        <v>663</v>
      </c>
      <c r="E136" s="370">
        <f>SUM(E137:E140)</f>
        <v>0</v>
      </c>
      <c r="F136" s="370">
        <f t="shared" ref="F136:U136" si="105">SUM(F137:F140)</f>
        <v>0</v>
      </c>
      <c r="G136" s="371" t="e">
        <f t="shared" si="67"/>
        <v>#DIV/0!</v>
      </c>
      <c r="H136" s="370">
        <f t="shared" si="105"/>
        <v>0</v>
      </c>
      <c r="I136" s="370">
        <f t="shared" si="105"/>
        <v>0</v>
      </c>
      <c r="J136" s="371" t="e">
        <f t="shared" si="68"/>
        <v>#DIV/0!</v>
      </c>
      <c r="K136" s="370">
        <f t="shared" si="105"/>
        <v>0</v>
      </c>
      <c r="L136" s="370">
        <f t="shared" si="105"/>
        <v>0</v>
      </c>
      <c r="M136" s="370">
        <f t="shared" si="105"/>
        <v>0</v>
      </c>
      <c r="N136" s="371" t="e">
        <f t="shared" si="69"/>
        <v>#DIV/0!</v>
      </c>
      <c r="O136" s="370">
        <f t="shared" si="105"/>
        <v>0</v>
      </c>
      <c r="P136" s="370">
        <f t="shared" si="105"/>
        <v>0</v>
      </c>
      <c r="Q136" s="370">
        <f t="shared" si="105"/>
        <v>0</v>
      </c>
      <c r="R136" s="370">
        <f t="shared" si="105"/>
        <v>0</v>
      </c>
      <c r="S136" s="371" t="e">
        <f t="shared" si="70"/>
        <v>#DIV/0!</v>
      </c>
      <c r="T136" s="370">
        <f t="shared" si="105"/>
        <v>0</v>
      </c>
      <c r="U136" s="370">
        <f t="shared" si="105"/>
        <v>0</v>
      </c>
      <c r="V136" s="371" t="e">
        <f t="shared" si="71"/>
        <v>#DIV/0!</v>
      </c>
      <c r="W136" s="372" t="s">
        <v>327</v>
      </c>
    </row>
    <row r="137" spans="1:23" s="373" customFormat="1" ht="25.5" x14ac:dyDescent="0.2">
      <c r="A137" s="374" t="s">
        <v>664</v>
      </c>
      <c r="B137" s="374" t="s">
        <v>665</v>
      </c>
      <c r="C137" s="374" t="s">
        <v>209</v>
      </c>
      <c r="D137" s="382" t="s">
        <v>272</v>
      </c>
      <c r="E137" s="376">
        <f t="shared" ref="E137:E141" si="106">H137+L137+Q137</f>
        <v>0</v>
      </c>
      <c r="F137" s="376">
        <f t="shared" ref="F137:F141" si="107">I137+M137+R137</f>
        <v>0</v>
      </c>
      <c r="G137" s="371" t="e">
        <f t="shared" si="67"/>
        <v>#DIV/0!</v>
      </c>
      <c r="H137" s="377"/>
      <c r="I137" s="377"/>
      <c r="J137" s="371" t="e">
        <f t="shared" si="68"/>
        <v>#DIV/0!</v>
      </c>
      <c r="K137" s="377"/>
      <c r="L137" s="377"/>
      <c r="M137" s="377"/>
      <c r="N137" s="371" t="e">
        <f t="shared" si="69"/>
        <v>#DIV/0!</v>
      </c>
      <c r="O137" s="377"/>
      <c r="P137" s="377"/>
      <c r="Q137" s="377"/>
      <c r="R137" s="377"/>
      <c r="S137" s="371" t="e">
        <f t="shared" si="70"/>
        <v>#DIV/0!</v>
      </c>
      <c r="T137" s="377"/>
      <c r="U137" s="377"/>
      <c r="V137" s="371" t="e">
        <f t="shared" si="71"/>
        <v>#DIV/0!</v>
      </c>
      <c r="W137" s="378" t="s">
        <v>327</v>
      </c>
    </row>
    <row r="138" spans="1:23" s="373" customFormat="1" ht="25.5" x14ac:dyDescent="0.2">
      <c r="A138" s="374" t="s">
        <v>666</v>
      </c>
      <c r="B138" s="374" t="s">
        <v>667</v>
      </c>
      <c r="C138" s="374" t="s">
        <v>210</v>
      </c>
      <c r="D138" s="382" t="s">
        <v>273</v>
      </c>
      <c r="E138" s="376">
        <f t="shared" si="106"/>
        <v>0</v>
      </c>
      <c r="F138" s="376">
        <f t="shared" si="107"/>
        <v>0</v>
      </c>
      <c r="G138" s="371" t="e">
        <f t="shared" si="67"/>
        <v>#DIV/0!</v>
      </c>
      <c r="H138" s="377"/>
      <c r="I138" s="377"/>
      <c r="J138" s="371" t="e">
        <f t="shared" si="68"/>
        <v>#DIV/0!</v>
      </c>
      <c r="K138" s="377"/>
      <c r="L138" s="377"/>
      <c r="M138" s="377"/>
      <c r="N138" s="371" t="e">
        <f t="shared" si="69"/>
        <v>#DIV/0!</v>
      </c>
      <c r="O138" s="377"/>
      <c r="P138" s="377"/>
      <c r="Q138" s="377"/>
      <c r="R138" s="377"/>
      <c r="S138" s="371" t="e">
        <f t="shared" si="70"/>
        <v>#DIV/0!</v>
      </c>
      <c r="T138" s="377"/>
      <c r="U138" s="377"/>
      <c r="V138" s="371" t="e">
        <f t="shared" si="71"/>
        <v>#DIV/0!</v>
      </c>
      <c r="W138" s="378" t="s">
        <v>327</v>
      </c>
    </row>
    <row r="139" spans="1:23" s="373" customFormat="1" ht="25.5" x14ac:dyDescent="0.2">
      <c r="A139" s="374" t="s">
        <v>668</v>
      </c>
      <c r="B139" s="374" t="s">
        <v>669</v>
      </c>
      <c r="C139" s="374" t="s">
        <v>275</v>
      </c>
      <c r="D139" s="382" t="s">
        <v>274</v>
      </c>
      <c r="E139" s="376">
        <f t="shared" si="106"/>
        <v>0</v>
      </c>
      <c r="F139" s="376">
        <f t="shared" si="107"/>
        <v>0</v>
      </c>
      <c r="G139" s="371" t="e">
        <f t="shared" si="67"/>
        <v>#DIV/0!</v>
      </c>
      <c r="H139" s="377"/>
      <c r="I139" s="377"/>
      <c r="J139" s="371" t="e">
        <f t="shared" si="68"/>
        <v>#DIV/0!</v>
      </c>
      <c r="K139" s="377"/>
      <c r="L139" s="377"/>
      <c r="M139" s="377"/>
      <c r="N139" s="371" t="e">
        <f t="shared" si="69"/>
        <v>#DIV/0!</v>
      </c>
      <c r="O139" s="377"/>
      <c r="P139" s="377"/>
      <c r="Q139" s="377"/>
      <c r="R139" s="377"/>
      <c r="S139" s="371" t="e">
        <f t="shared" si="70"/>
        <v>#DIV/0!</v>
      </c>
      <c r="T139" s="377"/>
      <c r="U139" s="377"/>
      <c r="V139" s="371" t="e">
        <f t="shared" si="71"/>
        <v>#DIV/0!</v>
      </c>
      <c r="W139" s="378" t="s">
        <v>327</v>
      </c>
    </row>
    <row r="140" spans="1:23" s="373" customFormat="1" x14ac:dyDescent="0.2">
      <c r="A140" s="374" t="s">
        <v>670</v>
      </c>
      <c r="B140" s="374" t="s">
        <v>671</v>
      </c>
      <c r="C140" s="374" t="s">
        <v>270</v>
      </c>
      <c r="D140" s="383" t="s">
        <v>276</v>
      </c>
      <c r="E140" s="376">
        <f t="shared" si="106"/>
        <v>0</v>
      </c>
      <c r="F140" s="376">
        <f t="shared" si="107"/>
        <v>0</v>
      </c>
      <c r="G140" s="371" t="e">
        <f t="shared" si="67"/>
        <v>#DIV/0!</v>
      </c>
      <c r="H140" s="377"/>
      <c r="I140" s="377"/>
      <c r="J140" s="371" t="e">
        <f t="shared" si="68"/>
        <v>#DIV/0!</v>
      </c>
      <c r="K140" s="377"/>
      <c r="L140" s="377"/>
      <c r="M140" s="377"/>
      <c r="N140" s="371" t="e">
        <f t="shared" si="69"/>
        <v>#DIV/0!</v>
      </c>
      <c r="O140" s="377"/>
      <c r="P140" s="377"/>
      <c r="Q140" s="377"/>
      <c r="R140" s="377"/>
      <c r="S140" s="371" t="e">
        <f t="shared" si="70"/>
        <v>#DIV/0!</v>
      </c>
      <c r="T140" s="377"/>
      <c r="U140" s="377"/>
      <c r="V140" s="371" t="e">
        <f t="shared" si="71"/>
        <v>#DIV/0!</v>
      </c>
      <c r="W140" s="378" t="s">
        <v>327</v>
      </c>
    </row>
    <row r="141" spans="1:23" s="386" customFormat="1" x14ac:dyDescent="0.2">
      <c r="A141" s="368" t="s">
        <v>672</v>
      </c>
      <c r="B141" s="368" t="s">
        <v>673</v>
      </c>
      <c r="C141" s="368" t="s">
        <v>278</v>
      </c>
      <c r="D141" s="372" t="s">
        <v>184</v>
      </c>
      <c r="E141" s="376">
        <f t="shared" si="106"/>
        <v>10924738.33</v>
      </c>
      <c r="F141" s="376">
        <f t="shared" si="107"/>
        <v>10924738.33</v>
      </c>
      <c r="G141" s="371">
        <f t="shared" si="67"/>
        <v>0</v>
      </c>
      <c r="H141" s="377"/>
      <c r="I141" s="377"/>
      <c r="J141" s="371" t="e">
        <f t="shared" si="68"/>
        <v>#DIV/0!</v>
      </c>
      <c r="K141" s="377"/>
      <c r="L141" s="377"/>
      <c r="M141" s="377"/>
      <c r="N141" s="371" t="e">
        <f t="shared" si="69"/>
        <v>#DIV/0!</v>
      </c>
      <c r="O141" s="377"/>
      <c r="P141" s="377"/>
      <c r="Q141" s="377">
        <v>10924738.33</v>
      </c>
      <c r="R141" s="377">
        <v>10924738.33</v>
      </c>
      <c r="S141" s="371">
        <f t="shared" si="70"/>
        <v>0</v>
      </c>
      <c r="T141" s="377"/>
      <c r="U141" s="377"/>
      <c r="V141" s="371" t="e">
        <f t="shared" si="71"/>
        <v>#DIV/0!</v>
      </c>
      <c r="W141" s="372" t="s">
        <v>327</v>
      </c>
    </row>
    <row r="142" spans="1:23" s="373" customFormat="1" x14ac:dyDescent="0.2">
      <c r="A142" s="368" t="s">
        <v>674</v>
      </c>
      <c r="B142" s="368" t="s">
        <v>675</v>
      </c>
      <c r="C142" s="368" t="s">
        <v>278</v>
      </c>
      <c r="D142" s="372" t="s">
        <v>286</v>
      </c>
      <c r="E142" s="370">
        <f>E141+E11-E47+E115+E130</f>
        <v>8590976.9800000004</v>
      </c>
      <c r="F142" s="370">
        <f>F141+F11-F47+F115+F130</f>
        <v>8723085.7999999933</v>
      </c>
      <c r="G142" s="371">
        <f t="shared" si="67"/>
        <v>1.5377624722723082E-2</v>
      </c>
      <c r="H142" s="370">
        <f>H141+H11-H47+H115+H130</f>
        <v>0</v>
      </c>
      <c r="I142" s="370">
        <f>I141+I11-I47+I115+I130</f>
        <v>0</v>
      </c>
      <c r="J142" s="371" t="e">
        <f t="shared" si="68"/>
        <v>#DIV/0!</v>
      </c>
      <c r="K142" s="370">
        <f t="shared" ref="K142:P142" si="108">K141+K11-K8-K9+K10-K47</f>
        <v>0</v>
      </c>
      <c r="L142" s="370">
        <f>L141+L11-L47+L115+L130</f>
        <v>0</v>
      </c>
      <c r="M142" s="370">
        <f>M141+M11-M47+M115+M130</f>
        <v>0</v>
      </c>
      <c r="N142" s="371" t="e">
        <f t="shared" si="69"/>
        <v>#DIV/0!</v>
      </c>
      <c r="O142" s="370">
        <f t="shared" si="108"/>
        <v>0</v>
      </c>
      <c r="P142" s="370">
        <f t="shared" si="108"/>
        <v>0</v>
      </c>
      <c r="Q142" s="370">
        <f>Q141+Q11-Q47+Q115+Q130</f>
        <v>8590976.9800000004</v>
      </c>
      <c r="R142" s="370">
        <f>R141+R11-R47+R115+R130</f>
        <v>8723085.7999999933</v>
      </c>
      <c r="S142" s="371">
        <f t="shared" si="70"/>
        <v>1.5377624722723082E-2</v>
      </c>
      <c r="T142" s="370">
        <f>T141+T11-T47+T115+T130</f>
        <v>0</v>
      </c>
      <c r="U142" s="370">
        <f>U141+U11-U47+U115+U130</f>
        <v>0</v>
      </c>
      <c r="V142" s="371" t="e">
        <f t="shared" si="71"/>
        <v>#DIV/0!</v>
      </c>
      <c r="W142" s="372" t="s">
        <v>327</v>
      </c>
    </row>
    <row r="143" spans="1:23" s="373" customFormat="1" x14ac:dyDescent="0.2"/>
  </sheetData>
  <mergeCells count="17">
    <mergeCell ref="Q4:V4"/>
    <mergeCell ref="T5:V5"/>
    <mergeCell ref="A3:W3"/>
    <mergeCell ref="A1:W1"/>
    <mergeCell ref="A2:W2"/>
    <mergeCell ref="A4:A5"/>
    <mergeCell ref="B4:B5"/>
    <mergeCell ref="C4:C5"/>
    <mergeCell ref="D4:D5"/>
    <mergeCell ref="K4:K5"/>
    <mergeCell ref="O4:O5"/>
    <mergeCell ref="P4:P5"/>
    <mergeCell ref="W4:W5"/>
    <mergeCell ref="E4:G5"/>
    <mergeCell ref="H4:J5"/>
    <mergeCell ref="L4:N5"/>
    <mergeCell ref="Q5:S5"/>
  </mergeCells>
  <pageMargins left="0.31496062992125984" right="0.31496062992125984" top="0.35433070866141736" bottom="0.35433070866141736" header="0.31496062992125984" footer="0.31496062992125984"/>
  <pageSetup paperSize="9" scale="4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view="pageBreakPreview" zoomScaleNormal="100" zoomScaleSheetLayoutView="100" workbookViewId="0">
      <selection activeCell="I16" sqref="I16"/>
    </sheetView>
  </sheetViews>
  <sheetFormatPr defaultRowHeight="12.75" x14ac:dyDescent="0.2"/>
  <cols>
    <col min="1" max="1" width="7.6640625" customWidth="1"/>
    <col min="2" max="2" width="45" customWidth="1"/>
    <col min="3" max="3" width="13.1640625" style="1" customWidth="1"/>
    <col min="4" max="9" width="16.6640625" style="1" customWidth="1"/>
    <col min="10" max="10" width="16" style="1" customWidth="1"/>
    <col min="11" max="11" width="16.5" style="1" customWidth="1"/>
    <col min="12" max="12" width="16.33203125" style="1" customWidth="1"/>
    <col min="13" max="13" width="15.6640625" style="1" customWidth="1"/>
    <col min="14" max="14" width="16.1640625" style="1" customWidth="1"/>
    <col min="15" max="16" width="15.1640625" style="1" customWidth="1"/>
  </cols>
  <sheetData>
    <row r="1" spans="1:16" x14ac:dyDescent="0.2">
      <c r="A1" s="9" t="s">
        <v>99</v>
      </c>
    </row>
    <row r="2" spans="1:16" ht="63.75" x14ac:dyDescent="0.2">
      <c r="A2" s="11" t="s">
        <v>14</v>
      </c>
      <c r="B2" s="11" t="s">
        <v>100</v>
      </c>
      <c r="C2" s="11" t="s">
        <v>101</v>
      </c>
      <c r="D2" s="11" t="s">
        <v>712</v>
      </c>
      <c r="E2" s="323" t="s">
        <v>708</v>
      </c>
      <c r="F2" s="323" t="s">
        <v>709</v>
      </c>
      <c r="G2" s="323" t="s">
        <v>710</v>
      </c>
      <c r="H2" s="323" t="s">
        <v>711</v>
      </c>
      <c r="I2" s="11" t="s">
        <v>713</v>
      </c>
      <c r="J2" s="11" t="s">
        <v>714</v>
      </c>
      <c r="K2" s="11" t="s">
        <v>103</v>
      </c>
      <c r="L2" s="11" t="s">
        <v>104</v>
      </c>
      <c r="M2" s="11" t="s">
        <v>105</v>
      </c>
      <c r="N2" s="11" t="s">
        <v>106</v>
      </c>
      <c r="O2" s="11" t="s">
        <v>107</v>
      </c>
      <c r="P2" s="11" t="s">
        <v>108</v>
      </c>
    </row>
    <row r="3" spans="1:16" x14ac:dyDescent="0.2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1">
        <v>15</v>
      </c>
      <c r="P3" s="11">
        <v>16</v>
      </c>
    </row>
    <row r="4" spans="1:16" ht="30" customHeight="1" x14ac:dyDescent="0.2">
      <c r="A4" s="12">
        <v>1</v>
      </c>
      <c r="B4" s="12" t="s">
        <v>166</v>
      </c>
      <c r="C4" s="13" t="s">
        <v>23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42.75" customHeight="1" x14ac:dyDescent="0.2">
      <c r="A5" s="12">
        <v>2</v>
      </c>
      <c r="B5" s="12" t="s">
        <v>167</v>
      </c>
      <c r="C5" s="13" t="s">
        <v>23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ht="30" customHeight="1" x14ac:dyDescent="0.2">
      <c r="A6" s="12">
        <v>3</v>
      </c>
      <c r="B6" s="12" t="s">
        <v>168</v>
      </c>
      <c r="C6" s="13" t="s">
        <v>23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s="399" customFormat="1" ht="30" customHeight="1" x14ac:dyDescent="0.2">
      <c r="A7" s="397">
        <v>4</v>
      </c>
      <c r="B7" s="397" t="s">
        <v>169</v>
      </c>
      <c r="C7" s="398" t="s">
        <v>23</v>
      </c>
      <c r="D7" s="400">
        <f>J7/O7</f>
        <v>31572.954761904759</v>
      </c>
      <c r="E7" s="400">
        <v>32310</v>
      </c>
      <c r="F7" s="400">
        <v>33830</v>
      </c>
      <c r="G7" s="400">
        <v>33270</v>
      </c>
      <c r="H7" s="400">
        <v>33790</v>
      </c>
      <c r="I7" s="400">
        <v>35083600</v>
      </c>
      <c r="J7" s="400">
        <v>35140698.649999999</v>
      </c>
      <c r="K7" s="400">
        <v>11112446</v>
      </c>
      <c r="L7" s="400">
        <v>7008658.9699999997</v>
      </c>
      <c r="M7" s="400">
        <v>9793794.6899999995</v>
      </c>
      <c r="N7" s="400">
        <f>7225799-3500</f>
        <v>7222299</v>
      </c>
      <c r="O7" s="398">
        <v>1113</v>
      </c>
      <c r="P7" s="398"/>
    </row>
    <row r="8" spans="1:16" ht="30" customHeight="1" x14ac:dyDescent="0.2">
      <c r="A8" s="12">
        <v>5</v>
      </c>
      <c r="B8" s="12" t="s">
        <v>25</v>
      </c>
      <c r="C8" s="13" t="s">
        <v>23</v>
      </c>
      <c r="D8" s="13"/>
      <c r="E8" s="13"/>
      <c r="F8" s="13"/>
      <c r="G8" s="13"/>
      <c r="H8" s="13"/>
      <c r="I8" s="13"/>
      <c r="J8" s="13"/>
      <c r="K8" s="401"/>
      <c r="L8" s="401"/>
      <c r="M8" s="401"/>
      <c r="N8" s="401"/>
      <c r="O8" s="13"/>
      <c r="P8" s="13"/>
    </row>
    <row r="9" spans="1:16" s="399" customFormat="1" ht="30" customHeight="1" x14ac:dyDescent="0.2">
      <c r="A9" s="397">
        <v>6</v>
      </c>
      <c r="B9" s="397" t="s">
        <v>170</v>
      </c>
      <c r="C9" s="398" t="s">
        <v>23</v>
      </c>
      <c r="D9" s="400">
        <f>J9/O9</f>
        <v>4390.6531249999998</v>
      </c>
      <c r="E9" s="400">
        <v>8500</v>
      </c>
      <c r="F9" s="400">
        <v>8500</v>
      </c>
      <c r="G9" s="400">
        <v>3000</v>
      </c>
      <c r="H9" s="400">
        <v>5000</v>
      </c>
      <c r="I9" s="400">
        <v>1405009</v>
      </c>
      <c r="J9" s="400">
        <v>1405009</v>
      </c>
      <c r="K9" s="400"/>
      <c r="L9" s="400">
        <v>263500</v>
      </c>
      <c r="M9" s="400">
        <v>731281</v>
      </c>
      <c r="N9" s="400">
        <v>410228</v>
      </c>
      <c r="O9" s="398">
        <v>320</v>
      </c>
      <c r="P9" s="398"/>
    </row>
    <row r="10" spans="1:16" s="399" customFormat="1" ht="76.5" x14ac:dyDescent="0.2">
      <c r="A10" s="397">
        <v>7</v>
      </c>
      <c r="B10" s="397" t="s">
        <v>171</v>
      </c>
      <c r="C10" s="398" t="s">
        <v>172</v>
      </c>
      <c r="D10" s="400">
        <f>J10/O10</f>
        <v>886666.66666666663</v>
      </c>
      <c r="E10" s="400">
        <v>2300000</v>
      </c>
      <c r="F10" s="400"/>
      <c r="G10" s="400">
        <v>360000</v>
      </c>
      <c r="H10" s="400"/>
      <c r="I10" s="400">
        <v>2660000</v>
      </c>
      <c r="J10" s="400">
        <v>2660000</v>
      </c>
      <c r="K10" s="400">
        <v>1000000</v>
      </c>
      <c r="L10" s="400"/>
      <c r="M10" s="400">
        <v>360000</v>
      </c>
      <c r="N10" s="400">
        <v>1300000</v>
      </c>
      <c r="O10" s="398">
        <v>3</v>
      </c>
      <c r="P10" s="398"/>
    </row>
    <row r="11" spans="1:16" ht="30.75" customHeight="1" x14ac:dyDescent="0.2">
      <c r="A11" s="12">
        <v>8</v>
      </c>
      <c r="B11" s="12" t="s">
        <v>173</v>
      </c>
      <c r="C11" s="13" t="s">
        <v>174</v>
      </c>
      <c r="D11" s="13"/>
      <c r="E11" s="13"/>
      <c r="F11" s="13"/>
      <c r="G11" s="13"/>
      <c r="H11" s="13"/>
      <c r="I11" s="13"/>
      <c r="J11" s="401"/>
      <c r="K11" s="401"/>
      <c r="L11" s="401"/>
      <c r="M11" s="401"/>
      <c r="N11" s="401"/>
      <c r="O11" s="13"/>
      <c r="P11" s="13"/>
    </row>
    <row r="12" spans="1:16" ht="29.25" customHeight="1" x14ac:dyDescent="0.2">
      <c r="A12" s="12">
        <v>9</v>
      </c>
      <c r="B12" s="12" t="s">
        <v>175</v>
      </c>
      <c r="C12" s="13" t="s">
        <v>176</v>
      </c>
      <c r="D12" s="13"/>
      <c r="E12" s="13"/>
      <c r="F12" s="13"/>
      <c r="G12" s="13"/>
      <c r="H12" s="13"/>
      <c r="I12" s="13"/>
      <c r="J12" s="401"/>
      <c r="K12" s="13"/>
      <c r="L12" s="13"/>
      <c r="M12" s="13"/>
      <c r="N12" s="13"/>
      <c r="O12" s="13"/>
      <c r="P12" s="13"/>
    </row>
    <row r="13" spans="1:16" ht="48" customHeight="1" x14ac:dyDescent="0.2">
      <c r="A13" s="12">
        <v>10</v>
      </c>
      <c r="B13" s="12" t="s">
        <v>177</v>
      </c>
      <c r="C13" s="13" t="s">
        <v>176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ht="45.75" customHeight="1" x14ac:dyDescent="0.2">
      <c r="A14" s="12">
        <v>11</v>
      </c>
      <c r="B14" s="12" t="s">
        <v>178</v>
      </c>
      <c r="C14" s="13" t="s">
        <v>172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6" ht="42" customHeight="1" x14ac:dyDescent="0.2">
      <c r="A15" s="12">
        <v>12</v>
      </c>
      <c r="B15" s="12" t="s">
        <v>179</v>
      </c>
      <c r="C15" s="13" t="s">
        <v>180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6" ht="31.5" customHeight="1" x14ac:dyDescent="0.2">
      <c r="A16" s="12">
        <v>13</v>
      </c>
      <c r="B16" s="12" t="s">
        <v>181</v>
      </c>
      <c r="C16" s="13" t="s">
        <v>172</v>
      </c>
      <c r="D16" s="401">
        <v>3500</v>
      </c>
      <c r="E16" s="401"/>
      <c r="F16" s="401"/>
      <c r="G16" s="401"/>
      <c r="H16" s="401">
        <v>3500</v>
      </c>
      <c r="I16" s="13"/>
      <c r="J16" s="13"/>
      <c r="K16" s="13"/>
      <c r="L16" s="13"/>
      <c r="M16" s="13"/>
      <c r="N16" s="401">
        <v>3500</v>
      </c>
      <c r="O16" s="13">
        <v>1</v>
      </c>
      <c r="P16" s="13"/>
    </row>
    <row r="17" spans="1:16" ht="31.5" customHeight="1" x14ac:dyDescent="0.2">
      <c r="A17" s="12"/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ht="31.5" customHeight="1" x14ac:dyDescent="0.2">
      <c r="A18" s="12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ht="31.5" customHeight="1" x14ac:dyDescent="0.2">
      <c r="A19" s="12"/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x14ac:dyDescent="0.2">
      <c r="B20" s="22" t="s">
        <v>182</v>
      </c>
    </row>
  </sheetData>
  <pageMargins left="0.51181102362204722" right="0.31496062992125984" top="0.55118110236220474" bottom="0.35433070866141736" header="0.31496062992125984" footer="0.31496062992125984"/>
  <pageSetup paperSize="9" scale="3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426"/>
  <sheetViews>
    <sheetView topLeftCell="A133" workbookViewId="0">
      <selection activeCell="P157" sqref="P157"/>
    </sheetView>
  </sheetViews>
  <sheetFormatPr defaultRowHeight="12.75" x14ac:dyDescent="0.2"/>
  <cols>
    <col min="1" max="1" width="7.6640625" style="53" customWidth="1"/>
    <col min="2" max="2" width="37.6640625" style="53" customWidth="1"/>
    <col min="3" max="3" width="9.5" style="48" customWidth="1"/>
    <col min="4" max="4" width="13.5" style="48" customWidth="1"/>
    <col min="5" max="5" width="12.83203125" style="49" customWidth="1"/>
    <col min="6" max="9" width="11.6640625" style="48" customWidth="1"/>
    <col min="10" max="10" width="17.1640625" style="48" customWidth="1"/>
    <col min="11" max="11" width="9.5" style="50" customWidth="1"/>
    <col min="12" max="12" width="17.5" style="51" customWidth="1"/>
    <col min="13" max="13" width="17.1640625" style="48" customWidth="1"/>
    <col min="14" max="14" width="17.33203125" style="48" customWidth="1"/>
    <col min="15" max="15" width="18" style="48" customWidth="1"/>
    <col min="16" max="16" width="17.6640625" style="48" customWidth="1"/>
    <col min="17" max="17" width="17.5" style="48" customWidth="1"/>
    <col min="18" max="18" width="19.33203125" style="48" customWidth="1"/>
    <col min="19" max="19" width="16.33203125" style="48" customWidth="1"/>
    <col min="20" max="20" width="14.1640625" style="48" customWidth="1"/>
    <col min="21" max="21" width="16.83203125" style="48" customWidth="1"/>
    <col min="22" max="22" width="14" style="52" customWidth="1"/>
    <col min="23" max="23" width="15.1640625" style="52" customWidth="1"/>
    <col min="24" max="24" width="11.5" style="46" customWidth="1"/>
    <col min="25" max="25" width="16.83203125" style="52" customWidth="1"/>
    <col min="26" max="16384" width="9.33203125" style="53"/>
  </cols>
  <sheetData>
    <row r="1" spans="1:24" ht="16.5" customHeight="1" x14ac:dyDescent="0.2">
      <c r="A1" s="428" t="s">
        <v>716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</row>
    <row r="2" spans="1:24" ht="20.25" customHeight="1" x14ac:dyDescent="0.2">
      <c r="A2" s="363"/>
      <c r="B2" s="363"/>
      <c r="C2" s="428" t="s">
        <v>717</v>
      </c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</row>
    <row r="3" spans="1:24" ht="13.5" thickBot="1" x14ac:dyDescent="0.25">
      <c r="A3" s="46" t="s">
        <v>680</v>
      </c>
      <c r="B3" s="47"/>
    </row>
    <row r="4" spans="1:24" s="63" customFormat="1" ht="69" customHeight="1" x14ac:dyDescent="0.2">
      <c r="A4" s="54" t="s">
        <v>14</v>
      </c>
      <c r="B4" s="55" t="s">
        <v>100</v>
      </c>
      <c r="C4" s="56" t="s">
        <v>101</v>
      </c>
      <c r="D4" s="321" t="s">
        <v>706</v>
      </c>
      <c r="E4" s="322" t="s">
        <v>707</v>
      </c>
      <c r="F4" s="55" t="s">
        <v>681</v>
      </c>
      <c r="G4" s="55" t="s">
        <v>682</v>
      </c>
      <c r="H4" s="55" t="s">
        <v>683</v>
      </c>
      <c r="I4" s="56" t="s">
        <v>684</v>
      </c>
      <c r="J4" s="57" t="s">
        <v>102</v>
      </c>
      <c r="K4" s="58"/>
      <c r="L4" s="59" t="s">
        <v>685</v>
      </c>
      <c r="M4" s="55" t="s">
        <v>103</v>
      </c>
      <c r="N4" s="55" t="s">
        <v>104</v>
      </c>
      <c r="O4" s="55" t="s">
        <v>105</v>
      </c>
      <c r="P4" s="55" t="s">
        <v>106</v>
      </c>
      <c r="Q4" s="60" t="s">
        <v>686</v>
      </c>
      <c r="R4" s="59" t="s">
        <v>687</v>
      </c>
      <c r="S4" s="55" t="s">
        <v>107</v>
      </c>
      <c r="T4" s="60" t="s">
        <v>108</v>
      </c>
      <c r="U4" s="61"/>
      <c r="V4" s="61"/>
      <c r="W4" s="62"/>
      <c r="X4" s="61"/>
    </row>
    <row r="5" spans="1:24" s="77" customFormat="1" x14ac:dyDescent="0.2">
      <c r="A5" s="64"/>
      <c r="B5" s="65" t="s">
        <v>688</v>
      </c>
      <c r="C5" s="66"/>
      <c r="D5" s="67"/>
      <c r="E5" s="68"/>
      <c r="F5" s="65"/>
      <c r="G5" s="65"/>
      <c r="H5" s="65"/>
      <c r="I5" s="66"/>
      <c r="J5" s="69">
        <f>J7+J15+J23+J31+J39+J47+J55+J72+J73+J74+J82</f>
        <v>36488609</v>
      </c>
      <c r="K5" s="70"/>
      <c r="L5" s="71">
        <f>L7+L15+L23+L31+L39+L47+L55+L72+L73+L74+L82+L90</f>
        <v>36545707.649999999</v>
      </c>
      <c r="M5" s="71">
        <f>M7+M15+M23+M31+M39+M47+M55+M72+M73+M74+M82+M90</f>
        <v>11291657.723971801</v>
      </c>
      <c r="N5" s="71">
        <f>N7+N15+N23+N31+N39+N47+N55+N72+N73+N74+N82+N90</f>
        <v>6779368.0926014148</v>
      </c>
      <c r="O5" s="71">
        <f>O7+O15+O23+O31+O39+O47+O55+O72+O73+O74+O82+O90</f>
        <v>10147458.976455424</v>
      </c>
      <c r="P5" s="71">
        <f>P7+P15+P23+P31+P39+P47+P55+P72+P73+P74+P82+P90</f>
        <v>8327222.8569713561</v>
      </c>
      <c r="Q5" s="72">
        <f t="shared" ref="Q5:Q6" si="0">J5-L5</f>
        <v>-57098.64999999851</v>
      </c>
      <c r="R5" s="73">
        <f t="shared" ref="R5:R68" si="1">L5/J5-1</f>
        <v>1.5648349324579591E-3</v>
      </c>
      <c r="S5" s="65"/>
      <c r="T5" s="74"/>
      <c r="U5" s="75"/>
      <c r="V5" s="75"/>
      <c r="W5" s="76"/>
      <c r="X5" s="75"/>
    </row>
    <row r="6" spans="1:24" s="77" customFormat="1" x14ac:dyDescent="0.2">
      <c r="A6" s="64"/>
      <c r="B6" s="65">
        <v>130</v>
      </c>
      <c r="C6" s="66"/>
      <c r="D6" s="67"/>
      <c r="E6" s="68"/>
      <c r="F6" s="65"/>
      <c r="G6" s="65"/>
      <c r="H6" s="65"/>
      <c r="I6" s="66"/>
      <c r="J6" s="69">
        <f>J7+J15+J23+J31+J39+J47+J55+J63+J72+J73+J74+J82+J90</f>
        <v>39148609</v>
      </c>
      <c r="K6" s="70">
        <f>K7+K15+K23+K31+K39+K47+K55+K72+K73+K74+K82+K90</f>
        <v>1</v>
      </c>
      <c r="L6" s="71">
        <f>L128</f>
        <v>39202207.650000006</v>
      </c>
      <c r="M6" s="78">
        <f>M7+M15+M23+M31+M39+M47+M55+M63+M72+M73+M74+M82+M90</f>
        <v>12113527.417491471</v>
      </c>
      <c r="N6" s="78">
        <f>N7+N15+N23+N31+N39+N47+N55+N63+N72+N73+N74+N82+N90</f>
        <v>7272808.2333430806</v>
      </c>
      <c r="O6" s="78">
        <f>O7+O15+O23+O31+O39+O47+O55+O63+O72+O73+O74+O82+O90</f>
        <v>10886047.517027067</v>
      </c>
      <c r="P6" s="78">
        <f>P7+P15+P23+P31+P39+P47+P55+P63+P72+P73+P74+P82+P90</f>
        <v>8933324.4821383767</v>
      </c>
      <c r="Q6" s="72">
        <f t="shared" si="0"/>
        <v>-53598.65000000596</v>
      </c>
      <c r="R6" s="73">
        <f t="shared" si="1"/>
        <v>1.3691073928068231E-3</v>
      </c>
      <c r="S6" s="65"/>
      <c r="T6" s="74"/>
      <c r="U6" s="75"/>
      <c r="V6" s="75"/>
      <c r="W6" s="76"/>
      <c r="X6" s="75"/>
    </row>
    <row r="7" spans="1:24" s="94" customFormat="1" ht="38.25" x14ac:dyDescent="0.2">
      <c r="A7" s="79">
        <v>1</v>
      </c>
      <c r="B7" s="80" t="s">
        <v>166</v>
      </c>
      <c r="C7" s="81" t="s">
        <v>23</v>
      </c>
      <c r="D7" s="82" t="e">
        <f>J7/S7</f>
        <v>#DIV/0!</v>
      </c>
      <c r="E7" s="83" t="e">
        <f>D7/12</f>
        <v>#DIV/0!</v>
      </c>
      <c r="F7" s="84" t="e">
        <f>$D$7/4</f>
        <v>#DIV/0!</v>
      </c>
      <c r="G7" s="84" t="e">
        <f t="shared" ref="G7:I7" si="2">$D$7/4</f>
        <v>#DIV/0!</v>
      </c>
      <c r="H7" s="84" t="e">
        <f t="shared" si="2"/>
        <v>#DIV/0!</v>
      </c>
      <c r="I7" s="84" t="e">
        <f t="shared" si="2"/>
        <v>#DIV/0!</v>
      </c>
      <c r="J7" s="86">
        <f>SUM(J8:J14)</f>
        <v>0</v>
      </c>
      <c r="K7" s="85">
        <f>L7/$L$5</f>
        <v>0</v>
      </c>
      <c r="L7" s="86">
        <f>M7+N7+O7+P7</f>
        <v>0</v>
      </c>
      <c r="M7" s="84">
        <f>SUM(M8:M14)</f>
        <v>0</v>
      </c>
      <c r="N7" s="84">
        <f t="shared" ref="N7:P7" si="3">SUM(N8:N14)</f>
        <v>0</v>
      </c>
      <c r="O7" s="84">
        <f t="shared" si="3"/>
        <v>0</v>
      </c>
      <c r="P7" s="84">
        <f t="shared" si="3"/>
        <v>0</v>
      </c>
      <c r="Q7" s="87">
        <f>L7-J7</f>
        <v>0</v>
      </c>
      <c r="R7" s="88" t="e">
        <f>L7/J7-1</f>
        <v>#DIV/0!</v>
      </c>
      <c r="S7" s="89">
        <f>SUM(S8:S14)</f>
        <v>0</v>
      </c>
      <c r="T7" s="90"/>
      <c r="U7" s="91" t="e">
        <f t="shared" ref="U7:U38" si="4">D7*S7</f>
        <v>#DIV/0!</v>
      </c>
      <c r="V7" s="91" t="e">
        <f t="shared" ref="V7:V38" si="5">L7-U7</f>
        <v>#DIV/0!</v>
      </c>
      <c r="W7" s="92" t="e">
        <f t="shared" ref="W7:W38" si="6">L7/S7</f>
        <v>#DIV/0!</v>
      </c>
      <c r="X7" s="93"/>
    </row>
    <row r="8" spans="1:24" s="104" customFormat="1" x14ac:dyDescent="0.2">
      <c r="A8" s="95"/>
      <c r="B8" s="96" t="s">
        <v>689</v>
      </c>
      <c r="C8" s="97"/>
      <c r="D8" s="98" t="e">
        <f>L8/S8</f>
        <v>#DIV/0!</v>
      </c>
      <c r="E8" s="99" t="e">
        <f>D8/12</f>
        <v>#DIV/0!</v>
      </c>
      <c r="F8" s="100" t="e">
        <f>M8/$S$8</f>
        <v>#DIV/0!</v>
      </c>
      <c r="G8" s="100" t="e">
        <f>N8/$S$8</f>
        <v>#DIV/0!</v>
      </c>
      <c r="H8" s="100" t="e">
        <f>O8/$S$8</f>
        <v>#DIV/0!</v>
      </c>
      <c r="I8" s="100" t="e">
        <f>P8/$S$8</f>
        <v>#DIV/0!</v>
      </c>
      <c r="J8" s="294"/>
      <c r="K8" s="101"/>
      <c r="L8" s="294"/>
      <c r="M8" s="100">
        <f>$L$8*S128</f>
        <v>0</v>
      </c>
      <c r="N8" s="100">
        <f t="shared" ref="N8:P8" si="7">$L$8*T128</f>
        <v>0</v>
      </c>
      <c r="O8" s="100">
        <f t="shared" si="7"/>
        <v>0</v>
      </c>
      <c r="P8" s="100">
        <f t="shared" si="7"/>
        <v>0</v>
      </c>
      <c r="Q8" s="72">
        <f>L8-J8</f>
        <v>0</v>
      </c>
      <c r="R8" s="73" t="e">
        <f t="shared" si="1"/>
        <v>#DIV/0!</v>
      </c>
      <c r="S8" s="305"/>
      <c r="T8" s="304"/>
      <c r="U8" s="102" t="e">
        <f t="shared" si="4"/>
        <v>#DIV/0!</v>
      </c>
      <c r="V8" s="102" t="e">
        <f t="shared" si="5"/>
        <v>#DIV/0!</v>
      </c>
      <c r="W8" s="103" t="e">
        <f t="shared" si="6"/>
        <v>#DIV/0!</v>
      </c>
      <c r="X8" s="102" t="e">
        <f>J8/S8/12</f>
        <v>#DIV/0!</v>
      </c>
    </row>
    <row r="9" spans="1:24" s="104" customFormat="1" x14ac:dyDescent="0.2">
      <c r="A9" s="95"/>
      <c r="B9" s="96" t="s">
        <v>690</v>
      </c>
      <c r="C9" s="97"/>
      <c r="D9" s="98"/>
      <c r="E9" s="99"/>
      <c r="F9" s="100"/>
      <c r="G9" s="100"/>
      <c r="H9" s="100"/>
      <c r="I9" s="100"/>
      <c r="J9" s="294"/>
      <c r="K9" s="101"/>
      <c r="L9" s="294"/>
      <c r="M9" s="100"/>
      <c r="N9" s="100"/>
      <c r="O9" s="100"/>
      <c r="P9" s="100"/>
      <c r="Q9" s="72">
        <f t="shared" ref="Q9:Q12" si="8">L9-J9</f>
        <v>0</v>
      </c>
      <c r="R9" s="73"/>
      <c r="S9" s="305"/>
      <c r="T9" s="304"/>
      <c r="U9" s="102">
        <f t="shared" si="4"/>
        <v>0</v>
      </c>
      <c r="V9" s="102">
        <f t="shared" si="5"/>
        <v>0</v>
      </c>
      <c r="W9" s="103" t="e">
        <f t="shared" si="6"/>
        <v>#DIV/0!</v>
      </c>
      <c r="X9" s="102"/>
    </row>
    <row r="10" spans="1:24" s="104" customFormat="1" x14ac:dyDescent="0.2">
      <c r="A10" s="95"/>
      <c r="B10" s="96" t="s">
        <v>691</v>
      </c>
      <c r="C10" s="97"/>
      <c r="D10" s="98"/>
      <c r="E10" s="99"/>
      <c r="F10" s="100"/>
      <c r="G10" s="100"/>
      <c r="H10" s="100"/>
      <c r="I10" s="100"/>
      <c r="J10" s="294"/>
      <c r="K10" s="101"/>
      <c r="L10" s="294"/>
      <c r="M10" s="100"/>
      <c r="N10" s="100"/>
      <c r="O10" s="100"/>
      <c r="P10" s="100"/>
      <c r="Q10" s="72">
        <f t="shared" si="8"/>
        <v>0</v>
      </c>
      <c r="R10" s="73"/>
      <c r="S10" s="305"/>
      <c r="T10" s="304"/>
      <c r="U10" s="102">
        <f t="shared" si="4"/>
        <v>0</v>
      </c>
      <c r="V10" s="102">
        <f t="shared" si="5"/>
        <v>0</v>
      </c>
      <c r="W10" s="103" t="e">
        <f t="shared" si="6"/>
        <v>#DIV/0!</v>
      </c>
      <c r="X10" s="102"/>
    </row>
    <row r="11" spans="1:24" s="104" customFormat="1" x14ac:dyDescent="0.2">
      <c r="A11" s="95"/>
      <c r="B11" s="96" t="s">
        <v>692</v>
      </c>
      <c r="C11" s="97"/>
      <c r="D11" s="98"/>
      <c r="E11" s="99"/>
      <c r="F11" s="100"/>
      <c r="G11" s="100"/>
      <c r="H11" s="100"/>
      <c r="I11" s="100"/>
      <c r="J11" s="294"/>
      <c r="K11" s="101"/>
      <c r="L11" s="294"/>
      <c r="M11" s="100"/>
      <c r="N11" s="100"/>
      <c r="O11" s="100"/>
      <c r="P11" s="100"/>
      <c r="Q11" s="72">
        <f t="shared" si="8"/>
        <v>0</v>
      </c>
      <c r="R11" s="73"/>
      <c r="S11" s="305"/>
      <c r="T11" s="304"/>
      <c r="U11" s="102">
        <f t="shared" si="4"/>
        <v>0</v>
      </c>
      <c r="V11" s="102">
        <f t="shared" si="5"/>
        <v>0</v>
      </c>
      <c r="W11" s="103" t="e">
        <f t="shared" si="6"/>
        <v>#DIV/0!</v>
      </c>
      <c r="X11" s="102"/>
    </row>
    <row r="12" spans="1:24" s="104" customFormat="1" x14ac:dyDescent="0.2">
      <c r="A12" s="95"/>
      <c r="B12" s="96" t="s">
        <v>693</v>
      </c>
      <c r="C12" s="97"/>
      <c r="D12" s="98"/>
      <c r="E12" s="99"/>
      <c r="F12" s="100"/>
      <c r="G12" s="100"/>
      <c r="H12" s="100"/>
      <c r="I12" s="100"/>
      <c r="J12" s="294"/>
      <c r="K12" s="101"/>
      <c r="L12" s="294"/>
      <c r="M12" s="100"/>
      <c r="N12" s="100"/>
      <c r="O12" s="100"/>
      <c r="P12" s="100"/>
      <c r="Q12" s="72">
        <f t="shared" si="8"/>
        <v>0</v>
      </c>
      <c r="R12" s="73"/>
      <c r="S12" s="305"/>
      <c r="T12" s="304"/>
      <c r="U12" s="102">
        <f t="shared" si="4"/>
        <v>0</v>
      </c>
      <c r="V12" s="102">
        <f t="shared" si="5"/>
        <v>0</v>
      </c>
      <c r="W12" s="103" t="e">
        <f t="shared" si="6"/>
        <v>#DIV/0!</v>
      </c>
      <c r="X12" s="102"/>
    </row>
    <row r="13" spans="1:24" s="104" customFormat="1" x14ac:dyDescent="0.2">
      <c r="A13" s="95"/>
      <c r="B13" s="96" t="s">
        <v>694</v>
      </c>
      <c r="C13" s="97"/>
      <c r="D13" s="98"/>
      <c r="E13" s="99"/>
      <c r="F13" s="100"/>
      <c r="G13" s="100"/>
      <c r="H13" s="100"/>
      <c r="I13" s="100"/>
      <c r="J13" s="294"/>
      <c r="K13" s="101"/>
      <c r="L13" s="294"/>
      <c r="M13" s="100"/>
      <c r="N13" s="100"/>
      <c r="O13" s="100"/>
      <c r="P13" s="100"/>
      <c r="Q13" s="72">
        <f>L13-J13</f>
        <v>0</v>
      </c>
      <c r="R13" s="73"/>
      <c r="S13" s="305"/>
      <c r="T13" s="304"/>
      <c r="U13" s="102">
        <f t="shared" si="4"/>
        <v>0</v>
      </c>
      <c r="V13" s="102">
        <f t="shared" si="5"/>
        <v>0</v>
      </c>
      <c r="W13" s="103" t="e">
        <f t="shared" si="6"/>
        <v>#DIV/0!</v>
      </c>
      <c r="X13" s="102"/>
    </row>
    <row r="14" spans="1:24" s="104" customFormat="1" x14ac:dyDescent="0.2">
      <c r="A14" s="95"/>
      <c r="B14" s="96" t="s">
        <v>695</v>
      </c>
      <c r="C14" s="97"/>
      <c r="D14" s="98"/>
      <c r="E14" s="99"/>
      <c r="F14" s="100"/>
      <c r="G14" s="100"/>
      <c r="H14" s="100"/>
      <c r="I14" s="100"/>
      <c r="J14" s="294"/>
      <c r="K14" s="101"/>
      <c r="L14" s="294"/>
      <c r="M14" s="100"/>
      <c r="N14" s="100"/>
      <c r="O14" s="100"/>
      <c r="P14" s="100"/>
      <c r="Q14" s="72">
        <f>L14-J14</f>
        <v>0</v>
      </c>
      <c r="R14" s="73"/>
      <c r="S14" s="305"/>
      <c r="T14" s="304"/>
      <c r="U14" s="102">
        <f t="shared" si="4"/>
        <v>0</v>
      </c>
      <c r="V14" s="102">
        <f t="shared" si="5"/>
        <v>0</v>
      </c>
      <c r="W14" s="103" t="e">
        <f t="shared" si="6"/>
        <v>#DIV/0!</v>
      </c>
      <c r="X14" s="102"/>
    </row>
    <row r="15" spans="1:24" s="94" customFormat="1" ht="35.25" customHeight="1" x14ac:dyDescent="0.2">
      <c r="A15" s="79">
        <v>2</v>
      </c>
      <c r="B15" s="80" t="s">
        <v>696</v>
      </c>
      <c r="C15" s="81" t="s">
        <v>23</v>
      </c>
      <c r="D15" s="82" t="e">
        <f t="shared" ref="D15:D22" si="9">J15/S15</f>
        <v>#DIV/0!</v>
      </c>
      <c r="E15" s="83" t="e">
        <f>D15/12</f>
        <v>#DIV/0!</v>
      </c>
      <c r="F15" s="84" t="e">
        <f>$D$15/4</f>
        <v>#DIV/0!</v>
      </c>
      <c r="G15" s="84" t="e">
        <f t="shared" ref="G15:I15" si="10">$D$15/4</f>
        <v>#DIV/0!</v>
      </c>
      <c r="H15" s="84" t="e">
        <f t="shared" si="10"/>
        <v>#DIV/0!</v>
      </c>
      <c r="I15" s="84" t="e">
        <f t="shared" si="10"/>
        <v>#DIV/0!</v>
      </c>
      <c r="J15" s="86">
        <f>SUM(J16:J22)</f>
        <v>0</v>
      </c>
      <c r="K15" s="85">
        <f>L15/$L$5</f>
        <v>0</v>
      </c>
      <c r="L15" s="86">
        <f>M15+N15+O15+P15</f>
        <v>0</v>
      </c>
      <c r="M15" s="84">
        <f>SUM(M16:M22)</f>
        <v>0</v>
      </c>
      <c r="N15" s="84">
        <f t="shared" ref="N15:P15" si="11">SUM(N16:N22)</f>
        <v>0</v>
      </c>
      <c r="O15" s="84">
        <f t="shared" si="11"/>
        <v>0</v>
      </c>
      <c r="P15" s="84">
        <f t="shared" si="11"/>
        <v>0</v>
      </c>
      <c r="Q15" s="87">
        <f>L15-J15</f>
        <v>0</v>
      </c>
      <c r="R15" s="88" t="e">
        <f t="shared" ref="R15" si="12">L15/J15-1</f>
        <v>#DIV/0!</v>
      </c>
      <c r="S15" s="89">
        <f>SUM(S16:S22)</f>
        <v>0</v>
      </c>
      <c r="T15" s="90"/>
      <c r="U15" s="91" t="e">
        <f t="shared" si="4"/>
        <v>#DIV/0!</v>
      </c>
      <c r="V15" s="91" t="e">
        <f t="shared" si="5"/>
        <v>#DIV/0!</v>
      </c>
      <c r="W15" s="92" t="e">
        <f t="shared" si="6"/>
        <v>#DIV/0!</v>
      </c>
      <c r="X15" s="93"/>
    </row>
    <row r="16" spans="1:24" s="104" customFormat="1" x14ac:dyDescent="0.2">
      <c r="A16" s="95"/>
      <c r="B16" s="96" t="s">
        <v>689</v>
      </c>
      <c r="C16" s="97"/>
      <c r="D16" s="98" t="e">
        <f t="shared" si="9"/>
        <v>#DIV/0!</v>
      </c>
      <c r="E16" s="99" t="e">
        <f>D16/12</f>
        <v>#DIV/0!</v>
      </c>
      <c r="F16" s="100" t="e">
        <f>$D$16/4</f>
        <v>#DIV/0!</v>
      </c>
      <c r="G16" s="100" t="e">
        <f t="shared" ref="G16:I16" si="13">$D$16/4</f>
        <v>#DIV/0!</v>
      </c>
      <c r="H16" s="100" t="e">
        <f t="shared" si="13"/>
        <v>#DIV/0!</v>
      </c>
      <c r="I16" s="100" t="e">
        <f t="shared" si="13"/>
        <v>#DIV/0!</v>
      </c>
      <c r="J16" s="294"/>
      <c r="K16" s="101"/>
      <c r="L16" s="294"/>
      <c r="M16" s="100">
        <f>$L$16*S136</f>
        <v>0</v>
      </c>
      <c r="N16" s="100">
        <f>$L$8*T136</f>
        <v>0</v>
      </c>
      <c r="O16" s="100">
        <f t="shared" ref="O16" si="14">$L$8*U136</f>
        <v>0</v>
      </c>
      <c r="P16" s="100">
        <f t="shared" ref="P16" si="15">$L$8*V136</f>
        <v>0</v>
      </c>
      <c r="Q16" s="72">
        <f>L16-J16</f>
        <v>0</v>
      </c>
      <c r="R16" s="73" t="e">
        <f t="shared" si="1"/>
        <v>#DIV/0!</v>
      </c>
      <c r="S16" s="305"/>
      <c r="T16" s="304"/>
      <c r="U16" s="102" t="e">
        <f t="shared" si="4"/>
        <v>#DIV/0!</v>
      </c>
      <c r="V16" s="102" t="e">
        <f t="shared" si="5"/>
        <v>#DIV/0!</v>
      </c>
      <c r="W16" s="103" t="e">
        <f t="shared" si="6"/>
        <v>#DIV/0!</v>
      </c>
      <c r="X16" s="102"/>
    </row>
    <row r="17" spans="1:24" s="104" customFormat="1" x14ac:dyDescent="0.2">
      <c r="A17" s="95"/>
      <c r="B17" s="96" t="s">
        <v>690</v>
      </c>
      <c r="C17" s="97"/>
      <c r="D17" s="98" t="e">
        <f t="shared" si="9"/>
        <v>#DIV/0!</v>
      </c>
      <c r="E17" s="99" t="e">
        <f t="shared" ref="E17:E22" si="16">D17/12</f>
        <v>#DIV/0!</v>
      </c>
      <c r="F17" s="100" t="e">
        <f>$D$17/4</f>
        <v>#DIV/0!</v>
      </c>
      <c r="G17" s="100" t="e">
        <f t="shared" ref="G17:I17" si="17">$D$17/4</f>
        <v>#DIV/0!</v>
      </c>
      <c r="H17" s="100" t="e">
        <f t="shared" si="17"/>
        <v>#DIV/0!</v>
      </c>
      <c r="I17" s="100" t="e">
        <f t="shared" si="17"/>
        <v>#DIV/0!</v>
      </c>
      <c r="J17" s="294"/>
      <c r="K17" s="101"/>
      <c r="L17" s="294"/>
      <c r="M17" s="100"/>
      <c r="N17" s="100"/>
      <c r="O17" s="100"/>
      <c r="P17" s="100"/>
      <c r="Q17" s="72">
        <f t="shared" ref="Q17:Q20" si="18">L17-J17</f>
        <v>0</v>
      </c>
      <c r="R17" s="73" t="e">
        <f t="shared" si="1"/>
        <v>#DIV/0!</v>
      </c>
      <c r="S17" s="305"/>
      <c r="T17" s="304"/>
      <c r="U17" s="102" t="e">
        <f t="shared" si="4"/>
        <v>#DIV/0!</v>
      </c>
      <c r="V17" s="102" t="e">
        <f t="shared" si="5"/>
        <v>#DIV/0!</v>
      </c>
      <c r="W17" s="103" t="e">
        <f t="shared" si="6"/>
        <v>#DIV/0!</v>
      </c>
      <c r="X17" s="102"/>
    </row>
    <row r="18" spans="1:24" s="104" customFormat="1" x14ac:dyDescent="0.2">
      <c r="A18" s="95"/>
      <c r="B18" s="96" t="s">
        <v>691</v>
      </c>
      <c r="C18" s="97"/>
      <c r="D18" s="98" t="e">
        <f t="shared" si="9"/>
        <v>#DIV/0!</v>
      </c>
      <c r="E18" s="99" t="e">
        <f t="shared" si="16"/>
        <v>#DIV/0!</v>
      </c>
      <c r="F18" s="100" t="e">
        <f>$D$18/4</f>
        <v>#DIV/0!</v>
      </c>
      <c r="G18" s="100" t="e">
        <f t="shared" ref="G18:I18" si="19">$D$18/4</f>
        <v>#DIV/0!</v>
      </c>
      <c r="H18" s="100" t="e">
        <f t="shared" si="19"/>
        <v>#DIV/0!</v>
      </c>
      <c r="I18" s="100" t="e">
        <f t="shared" si="19"/>
        <v>#DIV/0!</v>
      </c>
      <c r="J18" s="294"/>
      <c r="K18" s="101"/>
      <c r="L18" s="294"/>
      <c r="M18" s="100"/>
      <c r="N18" s="100"/>
      <c r="O18" s="100"/>
      <c r="P18" s="100"/>
      <c r="Q18" s="72">
        <f t="shared" si="18"/>
        <v>0</v>
      </c>
      <c r="R18" s="73" t="e">
        <f t="shared" si="1"/>
        <v>#DIV/0!</v>
      </c>
      <c r="S18" s="305"/>
      <c r="T18" s="304"/>
      <c r="U18" s="102" t="e">
        <f t="shared" si="4"/>
        <v>#DIV/0!</v>
      </c>
      <c r="V18" s="102" t="e">
        <f t="shared" si="5"/>
        <v>#DIV/0!</v>
      </c>
      <c r="W18" s="103" t="e">
        <f t="shared" si="6"/>
        <v>#DIV/0!</v>
      </c>
      <c r="X18" s="102"/>
    </row>
    <row r="19" spans="1:24" s="104" customFormat="1" x14ac:dyDescent="0.2">
      <c r="A19" s="95"/>
      <c r="B19" s="96" t="s">
        <v>692</v>
      </c>
      <c r="C19" s="97"/>
      <c r="D19" s="98" t="e">
        <f t="shared" si="9"/>
        <v>#DIV/0!</v>
      </c>
      <c r="E19" s="99" t="e">
        <f t="shared" si="16"/>
        <v>#DIV/0!</v>
      </c>
      <c r="F19" s="100" t="e">
        <f>$D$19/4</f>
        <v>#DIV/0!</v>
      </c>
      <c r="G19" s="100" t="e">
        <f t="shared" ref="G19:I19" si="20">$D$19/4</f>
        <v>#DIV/0!</v>
      </c>
      <c r="H19" s="100" t="e">
        <f t="shared" si="20"/>
        <v>#DIV/0!</v>
      </c>
      <c r="I19" s="100" t="e">
        <f t="shared" si="20"/>
        <v>#DIV/0!</v>
      </c>
      <c r="J19" s="294"/>
      <c r="K19" s="101"/>
      <c r="L19" s="294"/>
      <c r="M19" s="100"/>
      <c r="N19" s="100"/>
      <c r="O19" s="100"/>
      <c r="P19" s="100"/>
      <c r="Q19" s="72">
        <f t="shared" si="18"/>
        <v>0</v>
      </c>
      <c r="R19" s="73" t="e">
        <f t="shared" si="1"/>
        <v>#DIV/0!</v>
      </c>
      <c r="S19" s="305"/>
      <c r="T19" s="304"/>
      <c r="U19" s="102" t="e">
        <f t="shared" si="4"/>
        <v>#DIV/0!</v>
      </c>
      <c r="V19" s="102" t="e">
        <f t="shared" si="5"/>
        <v>#DIV/0!</v>
      </c>
      <c r="W19" s="103" t="e">
        <f t="shared" si="6"/>
        <v>#DIV/0!</v>
      </c>
      <c r="X19" s="102"/>
    </row>
    <row r="20" spans="1:24" s="104" customFormat="1" x14ac:dyDescent="0.2">
      <c r="A20" s="95"/>
      <c r="B20" s="96" t="s">
        <v>693</v>
      </c>
      <c r="C20" s="97"/>
      <c r="D20" s="98" t="e">
        <f t="shared" si="9"/>
        <v>#DIV/0!</v>
      </c>
      <c r="E20" s="99" t="e">
        <f t="shared" si="16"/>
        <v>#DIV/0!</v>
      </c>
      <c r="F20" s="100" t="e">
        <f>$D$20/4</f>
        <v>#DIV/0!</v>
      </c>
      <c r="G20" s="100" t="e">
        <f t="shared" ref="G20:I20" si="21">$D$20/4</f>
        <v>#DIV/0!</v>
      </c>
      <c r="H20" s="100" t="e">
        <f t="shared" si="21"/>
        <v>#DIV/0!</v>
      </c>
      <c r="I20" s="100" t="e">
        <f t="shared" si="21"/>
        <v>#DIV/0!</v>
      </c>
      <c r="J20" s="294"/>
      <c r="K20" s="101"/>
      <c r="L20" s="294"/>
      <c r="M20" s="100"/>
      <c r="N20" s="100"/>
      <c r="O20" s="100"/>
      <c r="P20" s="100"/>
      <c r="Q20" s="72">
        <f t="shared" si="18"/>
        <v>0</v>
      </c>
      <c r="R20" s="73" t="e">
        <f t="shared" si="1"/>
        <v>#DIV/0!</v>
      </c>
      <c r="S20" s="305"/>
      <c r="T20" s="304"/>
      <c r="U20" s="102" t="e">
        <f t="shared" si="4"/>
        <v>#DIV/0!</v>
      </c>
      <c r="V20" s="102" t="e">
        <f t="shared" si="5"/>
        <v>#DIV/0!</v>
      </c>
      <c r="W20" s="103" t="e">
        <f t="shared" si="6"/>
        <v>#DIV/0!</v>
      </c>
      <c r="X20" s="102"/>
    </row>
    <row r="21" spans="1:24" s="104" customFormat="1" x14ac:dyDescent="0.2">
      <c r="A21" s="95"/>
      <c r="B21" s="96" t="s">
        <v>694</v>
      </c>
      <c r="C21" s="97"/>
      <c r="D21" s="98" t="e">
        <f t="shared" si="9"/>
        <v>#DIV/0!</v>
      </c>
      <c r="E21" s="99" t="e">
        <f t="shared" si="16"/>
        <v>#DIV/0!</v>
      </c>
      <c r="F21" s="100" t="e">
        <f>$D$21/4</f>
        <v>#DIV/0!</v>
      </c>
      <c r="G21" s="100" t="e">
        <f t="shared" ref="G21:I21" si="22">$D$21/4</f>
        <v>#DIV/0!</v>
      </c>
      <c r="H21" s="100" t="e">
        <f t="shared" si="22"/>
        <v>#DIV/0!</v>
      </c>
      <c r="I21" s="100" t="e">
        <f t="shared" si="22"/>
        <v>#DIV/0!</v>
      </c>
      <c r="J21" s="294"/>
      <c r="K21" s="101"/>
      <c r="L21" s="294"/>
      <c r="M21" s="100"/>
      <c r="N21" s="100"/>
      <c r="O21" s="100"/>
      <c r="P21" s="100"/>
      <c r="Q21" s="72">
        <f>L21-J21</f>
        <v>0</v>
      </c>
      <c r="R21" s="73" t="e">
        <f t="shared" si="1"/>
        <v>#DIV/0!</v>
      </c>
      <c r="S21" s="305"/>
      <c r="T21" s="304"/>
      <c r="U21" s="102" t="e">
        <f t="shared" si="4"/>
        <v>#DIV/0!</v>
      </c>
      <c r="V21" s="102" t="e">
        <f t="shared" si="5"/>
        <v>#DIV/0!</v>
      </c>
      <c r="W21" s="103" t="e">
        <f t="shared" si="6"/>
        <v>#DIV/0!</v>
      </c>
      <c r="X21" s="102"/>
    </row>
    <row r="22" spans="1:24" s="104" customFormat="1" x14ac:dyDescent="0.2">
      <c r="A22" s="95"/>
      <c r="B22" s="96" t="s">
        <v>695</v>
      </c>
      <c r="C22" s="97"/>
      <c r="D22" s="98" t="e">
        <f t="shared" si="9"/>
        <v>#DIV/0!</v>
      </c>
      <c r="E22" s="99" t="e">
        <f t="shared" si="16"/>
        <v>#DIV/0!</v>
      </c>
      <c r="F22" s="100" t="e">
        <f>$D$22/4</f>
        <v>#DIV/0!</v>
      </c>
      <c r="G22" s="100" t="e">
        <f t="shared" ref="G22:I22" si="23">$D$22/4</f>
        <v>#DIV/0!</v>
      </c>
      <c r="H22" s="100" t="e">
        <f t="shared" si="23"/>
        <v>#DIV/0!</v>
      </c>
      <c r="I22" s="100" t="e">
        <f t="shared" si="23"/>
        <v>#DIV/0!</v>
      </c>
      <c r="J22" s="294"/>
      <c r="K22" s="101"/>
      <c r="L22" s="294"/>
      <c r="M22" s="100"/>
      <c r="N22" s="100"/>
      <c r="O22" s="100"/>
      <c r="P22" s="100"/>
      <c r="Q22" s="72">
        <f>L22-J22</f>
        <v>0</v>
      </c>
      <c r="R22" s="73" t="e">
        <f t="shared" si="1"/>
        <v>#DIV/0!</v>
      </c>
      <c r="S22" s="305"/>
      <c r="T22" s="304"/>
      <c r="U22" s="102" t="e">
        <f t="shared" si="4"/>
        <v>#DIV/0!</v>
      </c>
      <c r="V22" s="102" t="e">
        <f t="shared" si="5"/>
        <v>#DIV/0!</v>
      </c>
      <c r="W22" s="103" t="e">
        <f t="shared" si="6"/>
        <v>#DIV/0!</v>
      </c>
      <c r="X22" s="102"/>
    </row>
    <row r="23" spans="1:24" s="94" customFormat="1" ht="54.75" customHeight="1" x14ac:dyDescent="0.2">
      <c r="A23" s="79">
        <v>2</v>
      </c>
      <c r="B23" s="80" t="s">
        <v>697</v>
      </c>
      <c r="C23" s="81" t="s">
        <v>23</v>
      </c>
      <c r="D23" s="82" t="e">
        <f>L23/S23</f>
        <v>#DIV/0!</v>
      </c>
      <c r="E23" s="83" t="e">
        <f>D23/12</f>
        <v>#DIV/0!</v>
      </c>
      <c r="F23" s="84" t="e">
        <f>M23/$S$23</f>
        <v>#DIV/0!</v>
      </c>
      <c r="G23" s="84" t="e">
        <f>N23/$S$23</f>
        <v>#DIV/0!</v>
      </c>
      <c r="H23" s="84" t="e">
        <f>O23/$S$23</f>
        <v>#DIV/0!</v>
      </c>
      <c r="I23" s="84" t="e">
        <f>P23/$S$23</f>
        <v>#DIV/0!</v>
      </c>
      <c r="J23" s="86">
        <f>SUM(J24:J30)</f>
        <v>0</v>
      </c>
      <c r="K23" s="85">
        <f>L23/$L$5</f>
        <v>0</v>
      </c>
      <c r="L23" s="86">
        <f>SUM(L24:L30)</f>
        <v>0</v>
      </c>
      <c r="M23" s="84">
        <f>SUM(M24:M30)</f>
        <v>0</v>
      </c>
      <c r="N23" s="84">
        <f t="shared" ref="N23:P23" si="24">SUM(N24:N30)</f>
        <v>0</v>
      </c>
      <c r="O23" s="84">
        <f t="shared" si="24"/>
        <v>0</v>
      </c>
      <c r="P23" s="84">
        <f t="shared" si="24"/>
        <v>0</v>
      </c>
      <c r="Q23" s="87">
        <f>L23-J23</f>
        <v>0</v>
      </c>
      <c r="R23" s="88" t="e">
        <f t="shared" si="1"/>
        <v>#DIV/0!</v>
      </c>
      <c r="S23" s="89">
        <f>SUM(S24:S30)</f>
        <v>0</v>
      </c>
      <c r="T23" s="90"/>
      <c r="U23" s="91" t="e">
        <f t="shared" si="4"/>
        <v>#DIV/0!</v>
      </c>
      <c r="V23" s="91" t="e">
        <f t="shared" si="5"/>
        <v>#DIV/0!</v>
      </c>
      <c r="W23" s="92" t="e">
        <f t="shared" si="6"/>
        <v>#DIV/0!</v>
      </c>
      <c r="X23" s="93"/>
    </row>
    <row r="24" spans="1:24" s="104" customFormat="1" x14ac:dyDescent="0.2">
      <c r="A24" s="95"/>
      <c r="B24" s="96" t="s">
        <v>689</v>
      </c>
      <c r="C24" s="97"/>
      <c r="D24" s="98" t="e">
        <f>L24/S24</f>
        <v>#DIV/0!</v>
      </c>
      <c r="E24" s="99" t="e">
        <f>D24/12</f>
        <v>#DIV/0!</v>
      </c>
      <c r="F24" s="100" t="e">
        <f>M$24/$S$24</f>
        <v>#DIV/0!</v>
      </c>
      <c r="G24" s="100" t="e">
        <f>N$24/$S$24</f>
        <v>#DIV/0!</v>
      </c>
      <c r="H24" s="100" t="e">
        <f>O$24/$S$24</f>
        <v>#DIV/0!</v>
      </c>
      <c r="I24" s="100" t="e">
        <f>P$24/$S$24</f>
        <v>#DIV/0!</v>
      </c>
      <c r="J24" s="294"/>
      <c r="K24" s="101"/>
      <c r="L24" s="294"/>
      <c r="M24" s="100">
        <f>$L$24*S128</f>
        <v>0</v>
      </c>
      <c r="N24" s="100">
        <f t="shared" ref="N24:P24" si="25">$L$24*T128</f>
        <v>0</v>
      </c>
      <c r="O24" s="100">
        <f t="shared" si="25"/>
        <v>0</v>
      </c>
      <c r="P24" s="100">
        <f t="shared" si="25"/>
        <v>0</v>
      </c>
      <c r="Q24" s="72">
        <f>L24-J24</f>
        <v>0</v>
      </c>
      <c r="R24" s="73" t="e">
        <f>L24/J24-1</f>
        <v>#DIV/0!</v>
      </c>
      <c r="S24" s="305"/>
      <c r="T24" s="304"/>
      <c r="U24" s="102" t="e">
        <f t="shared" si="4"/>
        <v>#DIV/0!</v>
      </c>
      <c r="V24" s="102" t="e">
        <f t="shared" si="5"/>
        <v>#DIV/0!</v>
      </c>
      <c r="W24" s="103" t="e">
        <f t="shared" si="6"/>
        <v>#DIV/0!</v>
      </c>
      <c r="X24" s="102"/>
    </row>
    <row r="25" spans="1:24" s="104" customFormat="1" x14ac:dyDescent="0.2">
      <c r="A25" s="95"/>
      <c r="B25" s="96" t="s">
        <v>690</v>
      </c>
      <c r="C25" s="97"/>
      <c r="D25" s="98"/>
      <c r="E25" s="99"/>
      <c r="F25" s="100"/>
      <c r="G25" s="100"/>
      <c r="H25" s="100"/>
      <c r="I25" s="100"/>
      <c r="J25" s="294"/>
      <c r="K25" s="101"/>
      <c r="L25" s="294"/>
      <c r="M25" s="100"/>
      <c r="N25" s="100"/>
      <c r="O25" s="100"/>
      <c r="P25" s="100"/>
      <c r="Q25" s="72">
        <f t="shared" ref="Q25:Q28" si="26">L25-J25</f>
        <v>0</v>
      </c>
      <c r="R25" s="73"/>
      <c r="S25" s="305"/>
      <c r="T25" s="304"/>
      <c r="U25" s="102">
        <f t="shared" si="4"/>
        <v>0</v>
      </c>
      <c r="V25" s="102">
        <f t="shared" si="5"/>
        <v>0</v>
      </c>
      <c r="W25" s="103" t="e">
        <f t="shared" si="6"/>
        <v>#DIV/0!</v>
      </c>
      <c r="X25" s="102"/>
    </row>
    <row r="26" spans="1:24" s="104" customFormat="1" x14ac:dyDescent="0.2">
      <c r="A26" s="95"/>
      <c r="B26" s="96" t="s">
        <v>691</v>
      </c>
      <c r="C26" s="97"/>
      <c r="D26" s="98"/>
      <c r="E26" s="99"/>
      <c r="F26" s="100"/>
      <c r="G26" s="100"/>
      <c r="H26" s="100"/>
      <c r="I26" s="100"/>
      <c r="J26" s="294"/>
      <c r="K26" s="101"/>
      <c r="L26" s="294"/>
      <c r="M26" s="100"/>
      <c r="N26" s="100"/>
      <c r="O26" s="100"/>
      <c r="P26" s="100"/>
      <c r="Q26" s="72">
        <f t="shared" si="26"/>
        <v>0</v>
      </c>
      <c r="R26" s="73"/>
      <c r="S26" s="305"/>
      <c r="T26" s="304"/>
      <c r="U26" s="102">
        <f t="shared" si="4"/>
        <v>0</v>
      </c>
      <c r="V26" s="102">
        <f t="shared" si="5"/>
        <v>0</v>
      </c>
      <c r="W26" s="103" t="e">
        <f t="shared" si="6"/>
        <v>#DIV/0!</v>
      </c>
      <c r="X26" s="102"/>
    </row>
    <row r="27" spans="1:24" s="104" customFormat="1" x14ac:dyDescent="0.2">
      <c r="A27" s="95"/>
      <c r="B27" s="96" t="s">
        <v>692</v>
      </c>
      <c r="C27" s="97"/>
      <c r="D27" s="98"/>
      <c r="E27" s="99"/>
      <c r="F27" s="100"/>
      <c r="G27" s="100"/>
      <c r="H27" s="100"/>
      <c r="I27" s="100"/>
      <c r="J27" s="294"/>
      <c r="K27" s="101"/>
      <c r="L27" s="294"/>
      <c r="M27" s="100"/>
      <c r="N27" s="100"/>
      <c r="O27" s="100"/>
      <c r="P27" s="100"/>
      <c r="Q27" s="72">
        <f t="shared" si="26"/>
        <v>0</v>
      </c>
      <c r="R27" s="73"/>
      <c r="S27" s="305"/>
      <c r="T27" s="304"/>
      <c r="U27" s="102">
        <f t="shared" si="4"/>
        <v>0</v>
      </c>
      <c r="V27" s="102">
        <f t="shared" si="5"/>
        <v>0</v>
      </c>
      <c r="W27" s="103" t="e">
        <f t="shared" si="6"/>
        <v>#DIV/0!</v>
      </c>
      <c r="X27" s="102"/>
    </row>
    <row r="28" spans="1:24" s="104" customFormat="1" x14ac:dyDescent="0.2">
      <c r="A28" s="95"/>
      <c r="B28" s="96" t="s">
        <v>693</v>
      </c>
      <c r="C28" s="97"/>
      <c r="D28" s="98"/>
      <c r="E28" s="99"/>
      <c r="F28" s="100"/>
      <c r="G28" s="100"/>
      <c r="H28" s="100"/>
      <c r="I28" s="100"/>
      <c r="J28" s="294"/>
      <c r="K28" s="101"/>
      <c r="L28" s="294"/>
      <c r="M28" s="100"/>
      <c r="N28" s="100"/>
      <c r="O28" s="100"/>
      <c r="P28" s="100"/>
      <c r="Q28" s="72">
        <f t="shared" si="26"/>
        <v>0</v>
      </c>
      <c r="R28" s="73"/>
      <c r="S28" s="305"/>
      <c r="T28" s="304"/>
      <c r="U28" s="102">
        <f t="shared" si="4"/>
        <v>0</v>
      </c>
      <c r="V28" s="102">
        <f t="shared" si="5"/>
        <v>0</v>
      </c>
      <c r="W28" s="103" t="e">
        <f t="shared" si="6"/>
        <v>#DIV/0!</v>
      </c>
      <c r="X28" s="102"/>
    </row>
    <row r="29" spans="1:24" s="104" customFormat="1" x14ac:dyDescent="0.2">
      <c r="A29" s="95"/>
      <c r="B29" s="96" t="s">
        <v>694</v>
      </c>
      <c r="C29" s="97"/>
      <c r="D29" s="98"/>
      <c r="E29" s="99"/>
      <c r="F29" s="100"/>
      <c r="G29" s="100"/>
      <c r="H29" s="100"/>
      <c r="I29" s="100"/>
      <c r="J29" s="294"/>
      <c r="K29" s="101"/>
      <c r="L29" s="294"/>
      <c r="M29" s="100"/>
      <c r="N29" s="100"/>
      <c r="O29" s="100"/>
      <c r="P29" s="100"/>
      <c r="Q29" s="72">
        <f>L29-J29</f>
        <v>0</v>
      </c>
      <c r="R29" s="73"/>
      <c r="S29" s="305"/>
      <c r="T29" s="304"/>
      <c r="U29" s="102">
        <f t="shared" si="4"/>
        <v>0</v>
      </c>
      <c r="V29" s="102">
        <f t="shared" si="5"/>
        <v>0</v>
      </c>
      <c r="W29" s="103" t="e">
        <f t="shared" si="6"/>
        <v>#DIV/0!</v>
      </c>
      <c r="X29" s="102"/>
    </row>
    <row r="30" spans="1:24" s="104" customFormat="1" x14ac:dyDescent="0.2">
      <c r="A30" s="95"/>
      <c r="B30" s="96" t="s">
        <v>695</v>
      </c>
      <c r="C30" s="97"/>
      <c r="D30" s="98" t="e">
        <f>L30/S30</f>
        <v>#DIV/0!</v>
      </c>
      <c r="E30" s="99" t="e">
        <f t="shared" ref="E30" si="27">D30/12</f>
        <v>#DIV/0!</v>
      </c>
      <c r="F30" s="100" t="e">
        <f>M30/$S$30</f>
        <v>#DIV/0!</v>
      </c>
      <c r="G30" s="100" t="e">
        <f>N30/$S$30</f>
        <v>#DIV/0!</v>
      </c>
      <c r="H30" s="100" t="e">
        <f>O30/$S$30</f>
        <v>#DIV/0!</v>
      </c>
      <c r="I30" s="100" t="e">
        <f>P30/$S$30</f>
        <v>#DIV/0!</v>
      </c>
      <c r="J30" s="294"/>
      <c r="K30" s="101"/>
      <c r="L30" s="294"/>
      <c r="M30" s="100">
        <f>$L$30*S128</f>
        <v>0</v>
      </c>
      <c r="N30" s="100">
        <f t="shared" ref="N30:P30" si="28">$L$30*T128</f>
        <v>0</v>
      </c>
      <c r="O30" s="100">
        <f t="shared" si="28"/>
        <v>0</v>
      </c>
      <c r="P30" s="100">
        <f t="shared" si="28"/>
        <v>0</v>
      </c>
      <c r="Q30" s="72">
        <f>L30-J30</f>
        <v>0</v>
      </c>
      <c r="R30" s="73" t="e">
        <f t="shared" si="1"/>
        <v>#DIV/0!</v>
      </c>
      <c r="S30" s="305"/>
      <c r="T30" s="304"/>
      <c r="U30" s="102" t="e">
        <f t="shared" si="4"/>
        <v>#DIV/0!</v>
      </c>
      <c r="V30" s="102" t="e">
        <f t="shared" si="5"/>
        <v>#DIV/0!</v>
      </c>
      <c r="W30" s="103" t="e">
        <f t="shared" si="6"/>
        <v>#DIV/0!</v>
      </c>
      <c r="X30" s="102"/>
    </row>
    <row r="31" spans="1:24" s="94" customFormat="1" ht="38.25" x14ac:dyDescent="0.2">
      <c r="A31" s="79">
        <v>3</v>
      </c>
      <c r="B31" s="80" t="s">
        <v>168</v>
      </c>
      <c r="C31" s="81" t="s">
        <v>23</v>
      </c>
      <c r="D31" s="82" t="e">
        <f>L31/S31</f>
        <v>#DIV/0!</v>
      </c>
      <c r="E31" s="83" t="e">
        <f>D31/12</f>
        <v>#DIV/0!</v>
      </c>
      <c r="F31" s="84" t="e">
        <f>M31/$S$31</f>
        <v>#DIV/0!</v>
      </c>
      <c r="G31" s="84" t="e">
        <f>N31/$S$31</f>
        <v>#DIV/0!</v>
      </c>
      <c r="H31" s="84" t="e">
        <f>O31/$S$31</f>
        <v>#DIV/0!</v>
      </c>
      <c r="I31" s="84" t="e">
        <f>P31/$S$31</f>
        <v>#DIV/0!</v>
      </c>
      <c r="J31" s="86">
        <f>SUM(J32:J38)</f>
        <v>0</v>
      </c>
      <c r="K31" s="85">
        <f>L31/$L$5</f>
        <v>0</v>
      </c>
      <c r="L31" s="86">
        <f>SUM(L32:L38)</f>
        <v>0</v>
      </c>
      <c r="M31" s="84">
        <f>SUM(M32:M38)</f>
        <v>0</v>
      </c>
      <c r="N31" s="84">
        <f t="shared" ref="N31:P31" si="29">SUM(N32:N38)</f>
        <v>0</v>
      </c>
      <c r="O31" s="84">
        <f t="shared" si="29"/>
        <v>0</v>
      </c>
      <c r="P31" s="84">
        <f t="shared" si="29"/>
        <v>0</v>
      </c>
      <c r="Q31" s="87">
        <f>L31-J31</f>
        <v>0</v>
      </c>
      <c r="R31" s="88" t="e">
        <f t="shared" si="1"/>
        <v>#DIV/0!</v>
      </c>
      <c r="S31" s="89">
        <f>SUM(S32:S38)</f>
        <v>0</v>
      </c>
      <c r="T31" s="90">
        <v>0</v>
      </c>
      <c r="U31" s="91" t="e">
        <f t="shared" si="4"/>
        <v>#DIV/0!</v>
      </c>
      <c r="V31" s="91" t="e">
        <f t="shared" si="5"/>
        <v>#DIV/0!</v>
      </c>
      <c r="W31" s="92" t="e">
        <f t="shared" si="6"/>
        <v>#DIV/0!</v>
      </c>
      <c r="X31" s="93"/>
    </row>
    <row r="32" spans="1:24" s="104" customFormat="1" x14ac:dyDescent="0.2">
      <c r="A32" s="95"/>
      <c r="B32" s="96" t="s">
        <v>689</v>
      </c>
      <c r="C32" s="97"/>
      <c r="D32" s="98" t="e">
        <f>L32/S32</f>
        <v>#DIV/0!</v>
      </c>
      <c r="E32" s="99" t="e">
        <f>D32/12</f>
        <v>#DIV/0!</v>
      </c>
      <c r="F32" s="100" t="e">
        <f>M32/$S$32</f>
        <v>#DIV/0!</v>
      </c>
      <c r="G32" s="100" t="e">
        <f>N32/$S$32</f>
        <v>#DIV/0!</v>
      </c>
      <c r="H32" s="100" t="e">
        <f>O32/$S$32</f>
        <v>#DIV/0!</v>
      </c>
      <c r="I32" s="100" t="e">
        <f>P32/$S$32</f>
        <v>#DIV/0!</v>
      </c>
      <c r="J32" s="294"/>
      <c r="K32" s="101"/>
      <c r="L32" s="294"/>
      <c r="M32" s="100">
        <f>S128*$L$32</f>
        <v>0</v>
      </c>
      <c r="N32" s="100">
        <f t="shared" ref="N32:P32" si="30">T128*$L$32</f>
        <v>0</v>
      </c>
      <c r="O32" s="100">
        <f t="shared" si="30"/>
        <v>0</v>
      </c>
      <c r="P32" s="100">
        <f t="shared" si="30"/>
        <v>0</v>
      </c>
      <c r="Q32" s="72">
        <f>L32-J32</f>
        <v>0</v>
      </c>
      <c r="R32" s="73" t="e">
        <f t="shared" si="1"/>
        <v>#DIV/0!</v>
      </c>
      <c r="S32" s="306"/>
      <c r="T32" s="304"/>
      <c r="U32" s="102" t="e">
        <f t="shared" si="4"/>
        <v>#DIV/0!</v>
      </c>
      <c r="V32" s="102" t="e">
        <f t="shared" si="5"/>
        <v>#DIV/0!</v>
      </c>
      <c r="W32" s="103" t="e">
        <f t="shared" si="6"/>
        <v>#DIV/0!</v>
      </c>
      <c r="X32" s="102"/>
    </row>
    <row r="33" spans="1:24" s="104" customFormat="1" x14ac:dyDescent="0.2">
      <c r="A33" s="95"/>
      <c r="B33" s="96" t="s">
        <v>690</v>
      </c>
      <c r="C33" s="97"/>
      <c r="D33" s="98" t="e">
        <f>L33/S33</f>
        <v>#DIV/0!</v>
      </c>
      <c r="E33" s="99" t="e">
        <f t="shared" ref="E33:E38" si="31">D33/12</f>
        <v>#DIV/0!</v>
      </c>
      <c r="F33" s="100" t="e">
        <f>M33/$S$33</f>
        <v>#DIV/0!</v>
      </c>
      <c r="G33" s="100" t="e">
        <f>N33/$S$33</f>
        <v>#DIV/0!</v>
      </c>
      <c r="H33" s="100" t="e">
        <f>O33/$S$33</f>
        <v>#DIV/0!</v>
      </c>
      <c r="I33" s="100" t="e">
        <f>P33/$S$33</f>
        <v>#DIV/0!</v>
      </c>
      <c r="J33" s="294"/>
      <c r="K33" s="101"/>
      <c r="L33" s="294"/>
      <c r="M33" s="100">
        <f>$L$33*S128</f>
        <v>0</v>
      </c>
      <c r="N33" s="100">
        <f t="shared" ref="N33:P33" si="32">$L$33*T128</f>
        <v>0</v>
      </c>
      <c r="O33" s="100">
        <f t="shared" si="32"/>
        <v>0</v>
      </c>
      <c r="P33" s="100">
        <f t="shared" si="32"/>
        <v>0</v>
      </c>
      <c r="Q33" s="72">
        <f t="shared" ref="Q33:Q36" si="33">L33-J33</f>
        <v>0</v>
      </c>
      <c r="R33" s="73" t="e">
        <f t="shared" si="1"/>
        <v>#DIV/0!</v>
      </c>
      <c r="S33" s="306"/>
      <c r="T33" s="304"/>
      <c r="U33" s="102" t="e">
        <f t="shared" si="4"/>
        <v>#DIV/0!</v>
      </c>
      <c r="V33" s="102" t="e">
        <f t="shared" si="5"/>
        <v>#DIV/0!</v>
      </c>
      <c r="W33" s="103" t="e">
        <f t="shared" si="6"/>
        <v>#DIV/0!</v>
      </c>
      <c r="X33" s="102"/>
    </row>
    <row r="34" spans="1:24" s="104" customFormat="1" x14ac:dyDescent="0.2">
      <c r="A34" s="95"/>
      <c r="B34" s="96" t="s">
        <v>691</v>
      </c>
      <c r="C34" s="97"/>
      <c r="D34" s="98"/>
      <c r="E34" s="99"/>
      <c r="F34" s="100"/>
      <c r="G34" s="100"/>
      <c r="H34" s="100"/>
      <c r="I34" s="100"/>
      <c r="J34" s="294"/>
      <c r="K34" s="101"/>
      <c r="L34" s="294"/>
      <c r="M34" s="100"/>
      <c r="N34" s="100"/>
      <c r="O34" s="100"/>
      <c r="P34" s="100"/>
      <c r="Q34" s="72">
        <f t="shared" si="33"/>
        <v>0</v>
      </c>
      <c r="R34" s="73"/>
      <c r="S34" s="306"/>
      <c r="T34" s="304"/>
      <c r="U34" s="102">
        <f t="shared" si="4"/>
        <v>0</v>
      </c>
      <c r="V34" s="102">
        <f t="shared" si="5"/>
        <v>0</v>
      </c>
      <c r="W34" s="103" t="e">
        <f t="shared" si="6"/>
        <v>#DIV/0!</v>
      </c>
      <c r="X34" s="102"/>
    </row>
    <row r="35" spans="1:24" s="104" customFormat="1" x14ac:dyDescent="0.2">
      <c r="A35" s="95"/>
      <c r="B35" s="96" t="s">
        <v>692</v>
      </c>
      <c r="C35" s="97"/>
      <c r="D35" s="98" t="e">
        <f>L35/S35</f>
        <v>#DIV/0!</v>
      </c>
      <c r="E35" s="99" t="e">
        <f t="shared" si="31"/>
        <v>#DIV/0!</v>
      </c>
      <c r="F35" s="100" t="e">
        <f>M35/$S$35</f>
        <v>#DIV/0!</v>
      </c>
      <c r="G35" s="100" t="e">
        <f>N35/$S$35</f>
        <v>#DIV/0!</v>
      </c>
      <c r="H35" s="100" t="e">
        <f>O35/$S$35</f>
        <v>#DIV/0!</v>
      </c>
      <c r="I35" s="100" t="e">
        <f>P35/$S$35</f>
        <v>#DIV/0!</v>
      </c>
      <c r="J35" s="294"/>
      <c r="K35" s="101"/>
      <c r="L35" s="294"/>
      <c r="M35" s="100">
        <f>$L$35*S128</f>
        <v>0</v>
      </c>
      <c r="N35" s="100">
        <f t="shared" ref="N35:P35" si="34">$L$35*T128</f>
        <v>0</v>
      </c>
      <c r="O35" s="100">
        <f t="shared" si="34"/>
        <v>0</v>
      </c>
      <c r="P35" s="100">
        <f t="shared" si="34"/>
        <v>0</v>
      </c>
      <c r="Q35" s="72">
        <f t="shared" si="33"/>
        <v>0</v>
      </c>
      <c r="R35" s="73" t="e">
        <f t="shared" si="1"/>
        <v>#DIV/0!</v>
      </c>
      <c r="S35" s="306"/>
      <c r="T35" s="304"/>
      <c r="U35" s="102" t="e">
        <f t="shared" si="4"/>
        <v>#DIV/0!</v>
      </c>
      <c r="V35" s="102" t="e">
        <f t="shared" si="5"/>
        <v>#DIV/0!</v>
      </c>
      <c r="W35" s="103" t="e">
        <f t="shared" si="6"/>
        <v>#DIV/0!</v>
      </c>
      <c r="X35" s="102"/>
    </row>
    <row r="36" spans="1:24" s="104" customFormat="1" x14ac:dyDescent="0.2">
      <c r="A36" s="95"/>
      <c r="B36" s="96" t="s">
        <v>693</v>
      </c>
      <c r="C36" s="97"/>
      <c r="D36" s="98"/>
      <c r="E36" s="99"/>
      <c r="F36" s="100"/>
      <c r="G36" s="100"/>
      <c r="H36" s="100"/>
      <c r="I36" s="100"/>
      <c r="J36" s="294"/>
      <c r="K36" s="101"/>
      <c r="L36" s="294"/>
      <c r="M36" s="100"/>
      <c r="N36" s="100"/>
      <c r="O36" s="100"/>
      <c r="P36" s="100"/>
      <c r="Q36" s="72">
        <f t="shared" si="33"/>
        <v>0</v>
      </c>
      <c r="R36" s="73"/>
      <c r="S36" s="306"/>
      <c r="T36" s="304"/>
      <c r="U36" s="102">
        <f t="shared" si="4"/>
        <v>0</v>
      </c>
      <c r="V36" s="102">
        <f t="shared" si="5"/>
        <v>0</v>
      </c>
      <c r="W36" s="103" t="e">
        <f t="shared" si="6"/>
        <v>#DIV/0!</v>
      </c>
      <c r="X36" s="102"/>
    </row>
    <row r="37" spans="1:24" s="104" customFormat="1" x14ac:dyDescent="0.2">
      <c r="A37" s="95"/>
      <c r="B37" s="96" t="s">
        <v>694</v>
      </c>
      <c r="C37" s="97"/>
      <c r="D37" s="98" t="e">
        <f t="shared" ref="D37:D70" si="35">L37/S37</f>
        <v>#DIV/0!</v>
      </c>
      <c r="E37" s="99" t="e">
        <f t="shared" si="31"/>
        <v>#DIV/0!</v>
      </c>
      <c r="F37" s="100" t="e">
        <f>M37/$S$37</f>
        <v>#DIV/0!</v>
      </c>
      <c r="G37" s="100" t="e">
        <f>N37/$S$37</f>
        <v>#DIV/0!</v>
      </c>
      <c r="H37" s="100" t="e">
        <f>O37/$S$37</f>
        <v>#DIV/0!</v>
      </c>
      <c r="I37" s="100" t="e">
        <f>P37/$S$37</f>
        <v>#DIV/0!</v>
      </c>
      <c r="J37" s="294"/>
      <c r="K37" s="101"/>
      <c r="L37" s="294"/>
      <c r="M37" s="100">
        <f>$L$37*S128</f>
        <v>0</v>
      </c>
      <c r="N37" s="100">
        <f t="shared" ref="N37:P37" si="36">$L$37*T128</f>
        <v>0</v>
      </c>
      <c r="O37" s="100">
        <f t="shared" si="36"/>
        <v>0</v>
      </c>
      <c r="P37" s="100">
        <f t="shared" si="36"/>
        <v>0</v>
      </c>
      <c r="Q37" s="72">
        <f>L37-J37</f>
        <v>0</v>
      </c>
      <c r="R37" s="73" t="e">
        <f t="shared" si="1"/>
        <v>#DIV/0!</v>
      </c>
      <c r="S37" s="306"/>
      <c r="T37" s="304"/>
      <c r="U37" s="102" t="e">
        <f t="shared" si="4"/>
        <v>#DIV/0!</v>
      </c>
      <c r="V37" s="102" t="e">
        <f t="shared" si="5"/>
        <v>#DIV/0!</v>
      </c>
      <c r="W37" s="103" t="e">
        <f t="shared" si="6"/>
        <v>#DIV/0!</v>
      </c>
      <c r="X37" s="102"/>
    </row>
    <row r="38" spans="1:24" s="104" customFormat="1" x14ac:dyDescent="0.2">
      <c r="A38" s="95"/>
      <c r="B38" s="96" t="s">
        <v>695</v>
      </c>
      <c r="C38" s="97"/>
      <c r="D38" s="98" t="e">
        <f t="shared" si="35"/>
        <v>#DIV/0!</v>
      </c>
      <c r="E38" s="99" t="e">
        <f t="shared" si="31"/>
        <v>#DIV/0!</v>
      </c>
      <c r="F38" s="100" t="e">
        <f>M38/$S$38</f>
        <v>#DIV/0!</v>
      </c>
      <c r="G38" s="100" t="e">
        <f>N38/$S$38</f>
        <v>#DIV/0!</v>
      </c>
      <c r="H38" s="100" t="e">
        <f>O38/$S$38</f>
        <v>#DIV/0!</v>
      </c>
      <c r="I38" s="100" t="e">
        <f>P38/$S$38</f>
        <v>#DIV/0!</v>
      </c>
      <c r="J38" s="294"/>
      <c r="K38" s="101"/>
      <c r="L38" s="294"/>
      <c r="M38" s="100">
        <f>$L$38*S128</f>
        <v>0</v>
      </c>
      <c r="N38" s="100">
        <f t="shared" ref="N38:P38" si="37">$L$38*T128</f>
        <v>0</v>
      </c>
      <c r="O38" s="100">
        <f t="shared" si="37"/>
        <v>0</v>
      </c>
      <c r="P38" s="100">
        <f t="shared" si="37"/>
        <v>0</v>
      </c>
      <c r="Q38" s="72">
        <f>L38-J38</f>
        <v>0</v>
      </c>
      <c r="R38" s="73" t="e">
        <f t="shared" si="1"/>
        <v>#DIV/0!</v>
      </c>
      <c r="S38" s="306"/>
      <c r="T38" s="304"/>
      <c r="U38" s="102" t="e">
        <f t="shared" si="4"/>
        <v>#DIV/0!</v>
      </c>
      <c r="V38" s="102" t="e">
        <f t="shared" si="5"/>
        <v>#DIV/0!</v>
      </c>
      <c r="W38" s="103" t="e">
        <f t="shared" si="6"/>
        <v>#DIV/0!</v>
      </c>
      <c r="X38" s="102"/>
    </row>
    <row r="39" spans="1:24" s="94" customFormat="1" ht="25.5" x14ac:dyDescent="0.2">
      <c r="A39" s="79">
        <v>4</v>
      </c>
      <c r="B39" s="80" t="s">
        <v>169</v>
      </c>
      <c r="C39" s="81" t="s">
        <v>23</v>
      </c>
      <c r="D39" s="82" t="e">
        <f t="shared" si="35"/>
        <v>#DIV/0!</v>
      </c>
      <c r="E39" s="83" t="e">
        <f>D39/12</f>
        <v>#DIV/0!</v>
      </c>
      <c r="F39" s="84" t="e">
        <f>M39/$S$39</f>
        <v>#DIV/0!</v>
      </c>
      <c r="G39" s="84" t="e">
        <f>N39/$S$39</f>
        <v>#DIV/0!</v>
      </c>
      <c r="H39" s="84" t="e">
        <f>O39/$S$39</f>
        <v>#DIV/0!</v>
      </c>
      <c r="I39" s="84" t="e">
        <f>P39/$S$39</f>
        <v>#DIV/0!</v>
      </c>
      <c r="J39" s="86">
        <f>SUM(J40:J46)</f>
        <v>35083600</v>
      </c>
      <c r="K39" s="85">
        <f>L39/$L$5</f>
        <v>0.96155474636157445</v>
      </c>
      <c r="L39" s="86">
        <f>SUM(L40:L46)</f>
        <v>35140698.649999999</v>
      </c>
      <c r="M39" s="84">
        <f>SUM(M40:M46)</f>
        <v>10857547.078775417</v>
      </c>
      <c r="N39" s="84">
        <f t="shared" ref="N39:P39" si="38">SUM(N40:N46)</f>
        <v>6518733.5667731036</v>
      </c>
      <c r="O39" s="84">
        <f t="shared" si="38"/>
        <v>9757337.3423200771</v>
      </c>
      <c r="P39" s="84">
        <f t="shared" si="38"/>
        <v>8007080.6621313971</v>
      </c>
      <c r="Q39" s="87">
        <f>L39-J39</f>
        <v>57098.64999999851</v>
      </c>
      <c r="R39" s="88">
        <f>L39/J39-1</f>
        <v>1.6275025938043974E-3</v>
      </c>
      <c r="S39" s="89">
        <f>SUM(S40:S46)</f>
        <v>0</v>
      </c>
      <c r="T39" s="90">
        <v>0</v>
      </c>
      <c r="U39" s="91" t="e">
        <f t="shared" ref="U39:U70" si="39">D39*S39</f>
        <v>#DIV/0!</v>
      </c>
      <c r="V39" s="91" t="e">
        <f t="shared" ref="V39:V70" si="40">L39-U39</f>
        <v>#DIV/0!</v>
      </c>
      <c r="W39" s="92" t="e">
        <f t="shared" ref="W39:W70" si="41">L39/S39</f>
        <v>#DIV/0!</v>
      </c>
      <c r="X39" s="93"/>
    </row>
    <row r="40" spans="1:24" s="104" customFormat="1" x14ac:dyDescent="0.2">
      <c r="A40" s="95"/>
      <c r="B40" s="96" t="s">
        <v>689</v>
      </c>
      <c r="C40" s="97"/>
      <c r="D40" s="98" t="e">
        <f t="shared" si="35"/>
        <v>#DIV/0!</v>
      </c>
      <c r="E40" s="99" t="e">
        <f>D40/12</f>
        <v>#DIV/0!</v>
      </c>
      <c r="F40" s="100" t="e">
        <f>M40/$S$40</f>
        <v>#DIV/0!</v>
      </c>
      <c r="G40" s="100" t="e">
        <f>N40/$S$40</f>
        <v>#DIV/0!</v>
      </c>
      <c r="H40" s="100" t="e">
        <f>O40/$S$40</f>
        <v>#DIV/0!</v>
      </c>
      <c r="I40" s="100" t="e">
        <f>P40/$S$40</f>
        <v>#DIV/0!</v>
      </c>
      <c r="J40" s="294"/>
      <c r="K40" s="101"/>
      <c r="L40" s="294"/>
      <c r="M40" s="100">
        <f>$L$40*S128</f>
        <v>0</v>
      </c>
      <c r="N40" s="100">
        <f t="shared" ref="N40:P40" si="42">$L$40*T128</f>
        <v>0</v>
      </c>
      <c r="O40" s="100">
        <f t="shared" si="42"/>
        <v>0</v>
      </c>
      <c r="P40" s="100">
        <f t="shared" si="42"/>
        <v>0</v>
      </c>
      <c r="Q40" s="72">
        <f>L40-J40</f>
        <v>0</v>
      </c>
      <c r="R40" s="73" t="e">
        <f t="shared" si="1"/>
        <v>#DIV/0!</v>
      </c>
      <c r="S40" s="306"/>
      <c r="T40" s="304"/>
      <c r="U40" s="102" t="e">
        <f t="shared" si="39"/>
        <v>#DIV/0!</v>
      </c>
      <c r="V40" s="102" t="e">
        <f t="shared" si="40"/>
        <v>#DIV/0!</v>
      </c>
      <c r="W40" s="103" t="e">
        <f t="shared" si="41"/>
        <v>#DIV/0!</v>
      </c>
      <c r="X40" s="102"/>
    </row>
    <row r="41" spans="1:24" s="104" customFormat="1" x14ac:dyDescent="0.2">
      <c r="A41" s="95"/>
      <c r="B41" s="96" t="s">
        <v>690</v>
      </c>
      <c r="C41" s="97"/>
      <c r="D41" s="98" t="e">
        <f t="shared" si="35"/>
        <v>#DIV/0!</v>
      </c>
      <c r="E41" s="99" t="e">
        <f t="shared" ref="E41:E46" si="43">D41/12</f>
        <v>#DIV/0!</v>
      </c>
      <c r="F41" s="100" t="e">
        <f>M41/$S$41</f>
        <v>#DIV/0!</v>
      </c>
      <c r="G41" s="100" t="e">
        <f>N41/$S$41</f>
        <v>#DIV/0!</v>
      </c>
      <c r="H41" s="100" t="e">
        <f>O41/$S$41</f>
        <v>#DIV/0!</v>
      </c>
      <c r="I41" s="100" t="e">
        <f>P41/$S$41</f>
        <v>#DIV/0!</v>
      </c>
      <c r="J41" s="294"/>
      <c r="K41" s="101"/>
      <c r="L41" s="294"/>
      <c r="M41" s="100">
        <f>$L$41*S128</f>
        <v>0</v>
      </c>
      <c r="N41" s="100">
        <f t="shared" ref="N41:P41" si="44">$L$41*T128</f>
        <v>0</v>
      </c>
      <c r="O41" s="100">
        <f t="shared" si="44"/>
        <v>0</v>
      </c>
      <c r="P41" s="100">
        <f t="shared" si="44"/>
        <v>0</v>
      </c>
      <c r="Q41" s="72">
        <f t="shared" ref="Q41:Q44" si="45">L41-J41</f>
        <v>0</v>
      </c>
      <c r="R41" s="73" t="e">
        <f t="shared" si="1"/>
        <v>#DIV/0!</v>
      </c>
      <c r="S41" s="306"/>
      <c r="T41" s="304"/>
      <c r="U41" s="102" t="e">
        <f t="shared" si="39"/>
        <v>#DIV/0!</v>
      </c>
      <c r="V41" s="102" t="e">
        <f t="shared" si="40"/>
        <v>#DIV/0!</v>
      </c>
      <c r="W41" s="103" t="e">
        <f t="shared" si="41"/>
        <v>#DIV/0!</v>
      </c>
      <c r="X41" s="102"/>
    </row>
    <row r="42" spans="1:24" s="104" customFormat="1" x14ac:dyDescent="0.2">
      <c r="A42" s="95"/>
      <c r="B42" s="96" t="s">
        <v>691</v>
      </c>
      <c r="C42" s="97"/>
      <c r="D42" s="98" t="e">
        <f t="shared" si="35"/>
        <v>#DIV/0!</v>
      </c>
      <c r="E42" s="99" t="e">
        <f t="shared" si="43"/>
        <v>#DIV/0!</v>
      </c>
      <c r="F42" s="100" t="e">
        <f>M42/$S$42</f>
        <v>#DIV/0!</v>
      </c>
      <c r="G42" s="100" t="e">
        <f>N42/$S$42</f>
        <v>#DIV/0!</v>
      </c>
      <c r="H42" s="100" t="e">
        <f>O42/$S$42</f>
        <v>#DIV/0!</v>
      </c>
      <c r="I42" s="100" t="e">
        <f>P42/$S$42</f>
        <v>#DIV/0!</v>
      </c>
      <c r="J42" s="294">
        <v>35083600</v>
      </c>
      <c r="K42" s="101"/>
      <c r="L42" s="294">
        <v>35140698.649999999</v>
      </c>
      <c r="M42" s="100">
        <f>$L$42*S128</f>
        <v>10857547.078775417</v>
      </c>
      <c r="N42" s="100">
        <f t="shared" ref="N42:P42" si="46">$L$42*T128</f>
        <v>6518733.5667731036</v>
      </c>
      <c r="O42" s="100">
        <f t="shared" si="46"/>
        <v>9757337.3423200771</v>
      </c>
      <c r="P42" s="100">
        <f t="shared" si="46"/>
        <v>8007080.6621313971</v>
      </c>
      <c r="Q42" s="72">
        <f t="shared" si="45"/>
        <v>57098.64999999851</v>
      </c>
      <c r="R42" s="73">
        <f t="shared" si="1"/>
        <v>1.6275025938043974E-3</v>
      </c>
      <c r="S42" s="306"/>
      <c r="T42" s="304"/>
      <c r="U42" s="102" t="e">
        <f t="shared" si="39"/>
        <v>#DIV/0!</v>
      </c>
      <c r="V42" s="102" t="e">
        <f t="shared" si="40"/>
        <v>#DIV/0!</v>
      </c>
      <c r="W42" s="103" t="e">
        <f t="shared" si="41"/>
        <v>#DIV/0!</v>
      </c>
      <c r="X42" s="102"/>
    </row>
    <row r="43" spans="1:24" s="104" customFormat="1" x14ac:dyDescent="0.2">
      <c r="A43" s="95"/>
      <c r="B43" s="96" t="s">
        <v>692</v>
      </c>
      <c r="C43" s="97"/>
      <c r="D43" s="98" t="e">
        <f t="shared" si="35"/>
        <v>#DIV/0!</v>
      </c>
      <c r="E43" s="99" t="e">
        <f t="shared" si="43"/>
        <v>#DIV/0!</v>
      </c>
      <c r="F43" s="100" t="e">
        <f>M43/$S$43</f>
        <v>#DIV/0!</v>
      </c>
      <c r="G43" s="100" t="e">
        <f>N43/$S$43</f>
        <v>#DIV/0!</v>
      </c>
      <c r="H43" s="100" t="e">
        <f>O43/$S$43</f>
        <v>#DIV/0!</v>
      </c>
      <c r="I43" s="100" t="e">
        <f>P43/$S$43</f>
        <v>#DIV/0!</v>
      </c>
      <c r="J43" s="294"/>
      <c r="K43" s="101"/>
      <c r="L43" s="294"/>
      <c r="M43" s="100">
        <f>$L$43*S128</f>
        <v>0</v>
      </c>
      <c r="N43" s="100">
        <f t="shared" ref="N43:P43" si="47">$L$43*T128</f>
        <v>0</v>
      </c>
      <c r="O43" s="100">
        <f t="shared" si="47"/>
        <v>0</v>
      </c>
      <c r="P43" s="100">
        <f t="shared" si="47"/>
        <v>0</v>
      </c>
      <c r="Q43" s="72">
        <f t="shared" si="45"/>
        <v>0</v>
      </c>
      <c r="R43" s="73" t="e">
        <f t="shared" si="1"/>
        <v>#DIV/0!</v>
      </c>
      <c r="S43" s="306"/>
      <c r="T43" s="304"/>
      <c r="U43" s="102" t="e">
        <f t="shared" si="39"/>
        <v>#DIV/0!</v>
      </c>
      <c r="V43" s="102" t="e">
        <f t="shared" si="40"/>
        <v>#DIV/0!</v>
      </c>
      <c r="W43" s="103" t="e">
        <f t="shared" si="41"/>
        <v>#DIV/0!</v>
      </c>
      <c r="X43" s="102"/>
    </row>
    <row r="44" spans="1:24" s="104" customFormat="1" x14ac:dyDescent="0.2">
      <c r="A44" s="95"/>
      <c r="B44" s="96" t="s">
        <v>693</v>
      </c>
      <c r="C44" s="97"/>
      <c r="D44" s="98" t="e">
        <f t="shared" si="35"/>
        <v>#DIV/0!</v>
      </c>
      <c r="E44" s="99" t="e">
        <f t="shared" si="43"/>
        <v>#DIV/0!</v>
      </c>
      <c r="F44" s="100" t="e">
        <f>M44/$S$44</f>
        <v>#DIV/0!</v>
      </c>
      <c r="G44" s="100" t="e">
        <f>N44/$S$44</f>
        <v>#DIV/0!</v>
      </c>
      <c r="H44" s="100" t="e">
        <f>O44/$S$44</f>
        <v>#DIV/0!</v>
      </c>
      <c r="I44" s="100" t="e">
        <f>P44/$S$44</f>
        <v>#DIV/0!</v>
      </c>
      <c r="J44" s="294"/>
      <c r="K44" s="101"/>
      <c r="L44" s="294"/>
      <c r="M44" s="100">
        <f>$L$44*S128</f>
        <v>0</v>
      </c>
      <c r="N44" s="100">
        <f t="shared" ref="N44:P44" si="48">$L$44*T128</f>
        <v>0</v>
      </c>
      <c r="O44" s="100">
        <f t="shared" si="48"/>
        <v>0</v>
      </c>
      <c r="P44" s="100">
        <f t="shared" si="48"/>
        <v>0</v>
      </c>
      <c r="Q44" s="72">
        <f t="shared" si="45"/>
        <v>0</v>
      </c>
      <c r="R44" s="73" t="e">
        <f t="shared" si="1"/>
        <v>#DIV/0!</v>
      </c>
      <c r="S44" s="306"/>
      <c r="T44" s="304"/>
      <c r="U44" s="102" t="e">
        <f t="shared" si="39"/>
        <v>#DIV/0!</v>
      </c>
      <c r="V44" s="102" t="e">
        <f t="shared" si="40"/>
        <v>#DIV/0!</v>
      </c>
      <c r="W44" s="103" t="e">
        <f t="shared" si="41"/>
        <v>#DIV/0!</v>
      </c>
      <c r="X44" s="102"/>
    </row>
    <row r="45" spans="1:24" s="104" customFormat="1" x14ac:dyDescent="0.2">
      <c r="A45" s="95"/>
      <c r="B45" s="96" t="s">
        <v>694</v>
      </c>
      <c r="C45" s="97"/>
      <c r="D45" s="98" t="e">
        <f t="shared" si="35"/>
        <v>#DIV/0!</v>
      </c>
      <c r="E45" s="99" t="e">
        <f t="shared" si="43"/>
        <v>#DIV/0!</v>
      </c>
      <c r="F45" s="100" t="e">
        <f>M45/$S$45</f>
        <v>#DIV/0!</v>
      </c>
      <c r="G45" s="100" t="e">
        <f>N45/$S$45</f>
        <v>#DIV/0!</v>
      </c>
      <c r="H45" s="100" t="e">
        <f>O45/$S$45</f>
        <v>#DIV/0!</v>
      </c>
      <c r="I45" s="100" t="e">
        <f>P45/$S$45</f>
        <v>#DIV/0!</v>
      </c>
      <c r="J45" s="294"/>
      <c r="K45" s="101"/>
      <c r="L45" s="294"/>
      <c r="M45" s="100">
        <f>$L$45*S128</f>
        <v>0</v>
      </c>
      <c r="N45" s="100">
        <f t="shared" ref="N45:P45" si="49">$L$45*T128</f>
        <v>0</v>
      </c>
      <c r="O45" s="100">
        <f t="shared" si="49"/>
        <v>0</v>
      </c>
      <c r="P45" s="100">
        <f t="shared" si="49"/>
        <v>0</v>
      </c>
      <c r="Q45" s="72">
        <f>L45-J45</f>
        <v>0</v>
      </c>
      <c r="R45" s="73" t="e">
        <f t="shared" si="1"/>
        <v>#DIV/0!</v>
      </c>
      <c r="S45" s="306"/>
      <c r="T45" s="304"/>
      <c r="U45" s="102" t="e">
        <f t="shared" si="39"/>
        <v>#DIV/0!</v>
      </c>
      <c r="V45" s="102" t="e">
        <f t="shared" si="40"/>
        <v>#DIV/0!</v>
      </c>
      <c r="W45" s="103" t="e">
        <f t="shared" si="41"/>
        <v>#DIV/0!</v>
      </c>
      <c r="X45" s="102"/>
    </row>
    <row r="46" spans="1:24" s="104" customFormat="1" x14ac:dyDescent="0.2">
      <c r="A46" s="95"/>
      <c r="B46" s="96" t="s">
        <v>695</v>
      </c>
      <c r="C46" s="97"/>
      <c r="D46" s="98" t="e">
        <f t="shared" si="35"/>
        <v>#DIV/0!</v>
      </c>
      <c r="E46" s="99" t="e">
        <f t="shared" si="43"/>
        <v>#DIV/0!</v>
      </c>
      <c r="F46" s="100" t="e">
        <f>M46/$S$46</f>
        <v>#DIV/0!</v>
      </c>
      <c r="G46" s="100" t="e">
        <f>N46/$S$46</f>
        <v>#DIV/0!</v>
      </c>
      <c r="H46" s="100" t="e">
        <f>O46/$S$46</f>
        <v>#DIV/0!</v>
      </c>
      <c r="I46" s="100" t="e">
        <f>P46/$S$46</f>
        <v>#DIV/0!</v>
      </c>
      <c r="J46" s="294"/>
      <c r="K46" s="101"/>
      <c r="L46" s="294"/>
      <c r="M46" s="100">
        <f>$L$46*S128</f>
        <v>0</v>
      </c>
      <c r="N46" s="100">
        <f t="shared" ref="N46:P46" si="50">$L$46*T128</f>
        <v>0</v>
      </c>
      <c r="O46" s="100">
        <f t="shared" si="50"/>
        <v>0</v>
      </c>
      <c r="P46" s="100">
        <f t="shared" si="50"/>
        <v>0</v>
      </c>
      <c r="Q46" s="72">
        <f>L46-J46</f>
        <v>0</v>
      </c>
      <c r="R46" s="73" t="e">
        <f t="shared" si="1"/>
        <v>#DIV/0!</v>
      </c>
      <c r="S46" s="306"/>
      <c r="T46" s="304"/>
      <c r="U46" s="102" t="e">
        <f t="shared" si="39"/>
        <v>#DIV/0!</v>
      </c>
      <c r="V46" s="102" t="e">
        <f t="shared" si="40"/>
        <v>#DIV/0!</v>
      </c>
      <c r="W46" s="103" t="e">
        <f t="shared" si="41"/>
        <v>#DIV/0!</v>
      </c>
      <c r="X46" s="102"/>
    </row>
    <row r="47" spans="1:24" s="94" customFormat="1" ht="25.5" x14ac:dyDescent="0.2">
      <c r="A47" s="79">
        <v>5</v>
      </c>
      <c r="B47" s="80" t="s">
        <v>25</v>
      </c>
      <c r="C47" s="81" t="s">
        <v>23</v>
      </c>
      <c r="D47" s="82" t="e">
        <f t="shared" si="35"/>
        <v>#DIV/0!</v>
      </c>
      <c r="E47" s="83" t="e">
        <f>D47/12</f>
        <v>#DIV/0!</v>
      </c>
      <c r="F47" s="84" t="e">
        <f>M47/$S$47</f>
        <v>#DIV/0!</v>
      </c>
      <c r="G47" s="84" t="e">
        <f>N47/$S$47</f>
        <v>#DIV/0!</v>
      </c>
      <c r="H47" s="84" t="e">
        <f>O47/$S$47</f>
        <v>#DIV/0!</v>
      </c>
      <c r="I47" s="84" t="e">
        <f>P47/$S$47</f>
        <v>#DIV/0!</v>
      </c>
      <c r="J47" s="86">
        <f>SUM(J48:J54)</f>
        <v>1405009</v>
      </c>
      <c r="K47" s="85">
        <f>L47/$L$5</f>
        <v>3.8445253638425582E-2</v>
      </c>
      <c r="L47" s="86">
        <f>SUM(L48:L54)</f>
        <v>1405009</v>
      </c>
      <c r="M47" s="84">
        <f>SUM(M48:M54)</f>
        <v>434110.64519638312</v>
      </c>
      <c r="N47" s="84">
        <f t="shared" ref="N47:P47" si="51">SUM(N48:N54)</f>
        <v>260634.52582831081</v>
      </c>
      <c r="O47" s="84">
        <f t="shared" si="51"/>
        <v>390121.63413534721</v>
      </c>
      <c r="P47" s="84">
        <f t="shared" si="51"/>
        <v>320142.19483995868</v>
      </c>
      <c r="Q47" s="87">
        <f>L47-J47</f>
        <v>0</v>
      </c>
      <c r="R47" s="88">
        <f t="shared" si="1"/>
        <v>0</v>
      </c>
      <c r="S47" s="89">
        <f>SUM(S48:S54)</f>
        <v>0</v>
      </c>
      <c r="T47" s="90"/>
      <c r="U47" s="91" t="e">
        <f t="shared" si="39"/>
        <v>#DIV/0!</v>
      </c>
      <c r="V47" s="91" t="e">
        <f t="shared" si="40"/>
        <v>#DIV/0!</v>
      </c>
      <c r="W47" s="92" t="e">
        <f t="shared" si="41"/>
        <v>#DIV/0!</v>
      </c>
      <c r="X47" s="93"/>
    </row>
    <row r="48" spans="1:24" s="104" customFormat="1" x14ac:dyDescent="0.2">
      <c r="A48" s="95"/>
      <c r="B48" s="96" t="s">
        <v>689</v>
      </c>
      <c r="C48" s="97"/>
      <c r="D48" s="98" t="e">
        <f t="shared" si="35"/>
        <v>#DIV/0!</v>
      </c>
      <c r="E48" s="99" t="e">
        <f>D48/12</f>
        <v>#DIV/0!</v>
      </c>
      <c r="F48" s="100" t="e">
        <f>M48/$S$48</f>
        <v>#DIV/0!</v>
      </c>
      <c r="G48" s="100" t="e">
        <f>N48/$S$48</f>
        <v>#DIV/0!</v>
      </c>
      <c r="H48" s="100" t="e">
        <f>O48/$S$48</f>
        <v>#DIV/0!</v>
      </c>
      <c r="I48" s="100" t="e">
        <f>P48/$S$48</f>
        <v>#DIV/0!</v>
      </c>
      <c r="J48" s="294"/>
      <c r="K48" s="101"/>
      <c r="L48" s="294"/>
      <c r="M48" s="100">
        <f>$L$48*S128</f>
        <v>0</v>
      </c>
      <c r="N48" s="100">
        <f t="shared" ref="N48:P48" si="52">$L$48*T128</f>
        <v>0</v>
      </c>
      <c r="O48" s="100">
        <f t="shared" si="52"/>
        <v>0</v>
      </c>
      <c r="P48" s="100">
        <f t="shared" si="52"/>
        <v>0</v>
      </c>
      <c r="Q48" s="72">
        <f>L48-J48</f>
        <v>0</v>
      </c>
      <c r="R48" s="73" t="e">
        <f t="shared" si="1"/>
        <v>#DIV/0!</v>
      </c>
      <c r="S48" s="307"/>
      <c r="T48" s="304"/>
      <c r="U48" s="102" t="e">
        <f t="shared" si="39"/>
        <v>#DIV/0!</v>
      </c>
      <c r="V48" s="102" t="e">
        <f t="shared" si="40"/>
        <v>#DIV/0!</v>
      </c>
      <c r="W48" s="103" t="e">
        <f t="shared" si="41"/>
        <v>#DIV/0!</v>
      </c>
      <c r="X48" s="102"/>
    </row>
    <row r="49" spans="1:24" s="104" customFormat="1" x14ac:dyDescent="0.2">
      <c r="A49" s="95"/>
      <c r="B49" s="96" t="s">
        <v>690</v>
      </c>
      <c r="C49" s="97"/>
      <c r="D49" s="98" t="e">
        <f t="shared" si="35"/>
        <v>#DIV/0!</v>
      </c>
      <c r="E49" s="99" t="e">
        <f t="shared" ref="E49:E54" si="53">D49/12</f>
        <v>#DIV/0!</v>
      </c>
      <c r="F49" s="100" t="e">
        <f>M49/$S$49</f>
        <v>#DIV/0!</v>
      </c>
      <c r="G49" s="100" t="e">
        <f>N49/$S$49</f>
        <v>#DIV/0!</v>
      </c>
      <c r="H49" s="100" t="e">
        <f>O49/$S$49</f>
        <v>#DIV/0!</v>
      </c>
      <c r="I49" s="100" t="e">
        <f>P49/$S$49</f>
        <v>#DIV/0!</v>
      </c>
      <c r="J49" s="294"/>
      <c r="K49" s="101"/>
      <c r="L49" s="294"/>
      <c r="M49" s="100"/>
      <c r="N49" s="100"/>
      <c r="O49" s="100"/>
      <c r="P49" s="100"/>
      <c r="Q49" s="72">
        <f t="shared" ref="Q49:Q52" si="54">L49-J49</f>
        <v>0</v>
      </c>
      <c r="R49" s="73"/>
      <c r="S49" s="307"/>
      <c r="T49" s="304"/>
      <c r="U49" s="102" t="e">
        <f t="shared" si="39"/>
        <v>#DIV/0!</v>
      </c>
      <c r="V49" s="102" t="e">
        <f t="shared" si="40"/>
        <v>#DIV/0!</v>
      </c>
      <c r="W49" s="103" t="e">
        <f t="shared" si="41"/>
        <v>#DIV/0!</v>
      </c>
      <c r="X49" s="102"/>
    </row>
    <row r="50" spans="1:24" s="104" customFormat="1" x14ac:dyDescent="0.2">
      <c r="A50" s="95"/>
      <c r="B50" s="96" t="s">
        <v>691</v>
      </c>
      <c r="C50" s="97"/>
      <c r="D50" s="98" t="e">
        <f t="shared" si="35"/>
        <v>#DIV/0!</v>
      </c>
      <c r="E50" s="99" t="e">
        <f t="shared" si="53"/>
        <v>#DIV/0!</v>
      </c>
      <c r="F50" s="100" t="e">
        <f>M50/$S$50</f>
        <v>#DIV/0!</v>
      </c>
      <c r="G50" s="100" t="e">
        <f>N50/$S$50</f>
        <v>#DIV/0!</v>
      </c>
      <c r="H50" s="100" t="e">
        <f>O50/$S$50</f>
        <v>#DIV/0!</v>
      </c>
      <c r="I50" s="100" t="e">
        <f>P50/$S$50</f>
        <v>#DIV/0!</v>
      </c>
      <c r="J50" s="294">
        <v>1405009</v>
      </c>
      <c r="K50" s="101"/>
      <c r="L50" s="294">
        <v>1405009</v>
      </c>
      <c r="M50" s="100">
        <f>$L$50*S128</f>
        <v>434110.64519638312</v>
      </c>
      <c r="N50" s="100">
        <f t="shared" ref="N50:P50" si="55">$L$50*T128</f>
        <v>260634.52582831081</v>
      </c>
      <c r="O50" s="100">
        <f t="shared" si="55"/>
        <v>390121.63413534721</v>
      </c>
      <c r="P50" s="100">
        <f t="shared" si="55"/>
        <v>320142.19483995868</v>
      </c>
      <c r="Q50" s="72">
        <f t="shared" si="54"/>
        <v>0</v>
      </c>
      <c r="R50" s="73"/>
      <c r="S50" s="307"/>
      <c r="T50" s="304"/>
      <c r="U50" s="102" t="e">
        <f t="shared" si="39"/>
        <v>#DIV/0!</v>
      </c>
      <c r="V50" s="102" t="e">
        <f t="shared" si="40"/>
        <v>#DIV/0!</v>
      </c>
      <c r="W50" s="103" t="e">
        <f t="shared" si="41"/>
        <v>#DIV/0!</v>
      </c>
      <c r="X50" s="102"/>
    </row>
    <row r="51" spans="1:24" s="104" customFormat="1" x14ac:dyDescent="0.2">
      <c r="A51" s="95"/>
      <c r="B51" s="96" t="s">
        <v>692</v>
      </c>
      <c r="C51" s="97"/>
      <c r="D51" s="98" t="e">
        <f t="shared" si="35"/>
        <v>#DIV/0!</v>
      </c>
      <c r="E51" s="99" t="e">
        <f t="shared" si="53"/>
        <v>#DIV/0!</v>
      </c>
      <c r="F51" s="100" t="e">
        <f>M51/$S$51</f>
        <v>#DIV/0!</v>
      </c>
      <c r="G51" s="100" t="e">
        <f>N51/$S$51</f>
        <v>#DIV/0!</v>
      </c>
      <c r="H51" s="100" t="e">
        <f>O51/$S$51</f>
        <v>#DIV/0!</v>
      </c>
      <c r="I51" s="100" t="e">
        <f>P51/$S$51</f>
        <v>#DIV/0!</v>
      </c>
      <c r="J51" s="294"/>
      <c r="K51" s="101"/>
      <c r="L51" s="294"/>
      <c r="M51" s="100"/>
      <c r="N51" s="100"/>
      <c r="O51" s="100"/>
      <c r="P51" s="100"/>
      <c r="Q51" s="72">
        <f t="shared" si="54"/>
        <v>0</v>
      </c>
      <c r="R51" s="73"/>
      <c r="S51" s="307"/>
      <c r="T51" s="304"/>
      <c r="U51" s="102" t="e">
        <f t="shared" si="39"/>
        <v>#DIV/0!</v>
      </c>
      <c r="V51" s="102" t="e">
        <f t="shared" si="40"/>
        <v>#DIV/0!</v>
      </c>
      <c r="W51" s="103" t="e">
        <f t="shared" si="41"/>
        <v>#DIV/0!</v>
      </c>
      <c r="X51" s="102"/>
    </row>
    <row r="52" spans="1:24" s="104" customFormat="1" x14ac:dyDescent="0.2">
      <c r="A52" s="95"/>
      <c r="B52" s="96" t="s">
        <v>693</v>
      </c>
      <c r="C52" s="97"/>
      <c r="D52" s="98" t="e">
        <f t="shared" si="35"/>
        <v>#DIV/0!</v>
      </c>
      <c r="E52" s="99" t="e">
        <f t="shared" si="53"/>
        <v>#DIV/0!</v>
      </c>
      <c r="F52" s="100" t="e">
        <f>M52/$S$52</f>
        <v>#DIV/0!</v>
      </c>
      <c r="G52" s="100" t="e">
        <f>N52/$S$52</f>
        <v>#DIV/0!</v>
      </c>
      <c r="H52" s="100" t="e">
        <f>O52/$S$52</f>
        <v>#DIV/0!</v>
      </c>
      <c r="I52" s="100" t="e">
        <f>P52/$S$52</f>
        <v>#DIV/0!</v>
      </c>
      <c r="J52" s="294"/>
      <c r="K52" s="101"/>
      <c r="L52" s="294"/>
      <c r="M52" s="100"/>
      <c r="N52" s="100"/>
      <c r="O52" s="100"/>
      <c r="P52" s="100"/>
      <c r="Q52" s="72">
        <f t="shared" si="54"/>
        <v>0</v>
      </c>
      <c r="R52" s="73"/>
      <c r="S52" s="307"/>
      <c r="T52" s="304"/>
      <c r="U52" s="102" t="e">
        <f t="shared" si="39"/>
        <v>#DIV/0!</v>
      </c>
      <c r="V52" s="102" t="e">
        <f t="shared" si="40"/>
        <v>#DIV/0!</v>
      </c>
      <c r="W52" s="103" t="e">
        <f t="shared" si="41"/>
        <v>#DIV/0!</v>
      </c>
      <c r="X52" s="102"/>
    </row>
    <row r="53" spans="1:24" s="104" customFormat="1" x14ac:dyDescent="0.2">
      <c r="A53" s="95"/>
      <c r="B53" s="96" t="s">
        <v>694</v>
      </c>
      <c r="C53" s="97"/>
      <c r="D53" s="98" t="e">
        <f t="shared" si="35"/>
        <v>#DIV/0!</v>
      </c>
      <c r="E53" s="99" t="e">
        <f t="shared" si="53"/>
        <v>#DIV/0!</v>
      </c>
      <c r="F53" s="100" t="e">
        <f>M53/$S$53</f>
        <v>#DIV/0!</v>
      </c>
      <c r="G53" s="100" t="e">
        <f>N53/$S$53</f>
        <v>#DIV/0!</v>
      </c>
      <c r="H53" s="100" t="e">
        <f>O53/$S$53</f>
        <v>#DIV/0!</v>
      </c>
      <c r="I53" s="100" t="e">
        <f>P53/$S$53</f>
        <v>#DIV/0!</v>
      </c>
      <c r="J53" s="294"/>
      <c r="K53" s="101"/>
      <c r="L53" s="294"/>
      <c r="M53" s="100">
        <f>$L$53*S128</f>
        <v>0</v>
      </c>
      <c r="N53" s="100">
        <f t="shared" ref="N53:P53" si="56">$L$53*T128</f>
        <v>0</v>
      </c>
      <c r="O53" s="100">
        <f t="shared" si="56"/>
        <v>0</v>
      </c>
      <c r="P53" s="100">
        <f t="shared" si="56"/>
        <v>0</v>
      </c>
      <c r="Q53" s="72">
        <f>L53-J53</f>
        <v>0</v>
      </c>
      <c r="R53" s="73" t="e">
        <f t="shared" si="1"/>
        <v>#DIV/0!</v>
      </c>
      <c r="S53" s="307"/>
      <c r="T53" s="304"/>
      <c r="U53" s="102" t="e">
        <f t="shared" si="39"/>
        <v>#DIV/0!</v>
      </c>
      <c r="V53" s="102" t="e">
        <f t="shared" si="40"/>
        <v>#DIV/0!</v>
      </c>
      <c r="W53" s="103" t="e">
        <f t="shared" si="41"/>
        <v>#DIV/0!</v>
      </c>
      <c r="X53" s="102"/>
    </row>
    <row r="54" spans="1:24" s="104" customFormat="1" x14ac:dyDescent="0.2">
      <c r="A54" s="95"/>
      <c r="B54" s="96" t="s">
        <v>695</v>
      </c>
      <c r="C54" s="97"/>
      <c r="D54" s="98" t="e">
        <f t="shared" si="35"/>
        <v>#DIV/0!</v>
      </c>
      <c r="E54" s="99" t="e">
        <f t="shared" si="53"/>
        <v>#DIV/0!</v>
      </c>
      <c r="F54" s="100" t="e">
        <f>M54/$S$54</f>
        <v>#DIV/0!</v>
      </c>
      <c r="G54" s="100" t="e">
        <f>N54/$S$54</f>
        <v>#DIV/0!</v>
      </c>
      <c r="H54" s="100" t="e">
        <f>O54/$S$54</f>
        <v>#DIV/0!</v>
      </c>
      <c r="I54" s="100" t="e">
        <f>P54/$S$54</f>
        <v>#DIV/0!</v>
      </c>
      <c r="J54" s="294"/>
      <c r="K54" s="101"/>
      <c r="L54" s="294"/>
      <c r="M54" s="100">
        <f>$L$54*S128</f>
        <v>0</v>
      </c>
      <c r="N54" s="100">
        <f t="shared" ref="N54:P54" si="57">$L$54*T128</f>
        <v>0</v>
      </c>
      <c r="O54" s="100">
        <f t="shared" si="57"/>
        <v>0</v>
      </c>
      <c r="P54" s="100">
        <f t="shared" si="57"/>
        <v>0</v>
      </c>
      <c r="Q54" s="72">
        <f>L54-J54</f>
        <v>0</v>
      </c>
      <c r="R54" s="73" t="e">
        <f t="shared" si="1"/>
        <v>#DIV/0!</v>
      </c>
      <c r="S54" s="307"/>
      <c r="T54" s="304"/>
      <c r="U54" s="102" t="e">
        <f t="shared" si="39"/>
        <v>#DIV/0!</v>
      </c>
      <c r="V54" s="102" t="e">
        <f t="shared" si="40"/>
        <v>#DIV/0!</v>
      </c>
      <c r="W54" s="103" t="e">
        <f t="shared" si="41"/>
        <v>#DIV/0!</v>
      </c>
      <c r="X54" s="102"/>
    </row>
    <row r="55" spans="1:24" s="94" customFormat="1" ht="25.5" x14ac:dyDescent="0.2">
      <c r="A55" s="79">
        <v>6</v>
      </c>
      <c r="B55" s="80" t="s">
        <v>170</v>
      </c>
      <c r="C55" s="81" t="s">
        <v>23</v>
      </c>
      <c r="D55" s="82" t="e">
        <f t="shared" si="35"/>
        <v>#DIV/0!</v>
      </c>
      <c r="E55" s="83" t="e">
        <f>D55/12</f>
        <v>#DIV/0!</v>
      </c>
      <c r="F55" s="84" t="e">
        <f>M55/$S$55</f>
        <v>#DIV/0!</v>
      </c>
      <c r="G55" s="84" t="e">
        <f>N55/$S$55</f>
        <v>#DIV/0!</v>
      </c>
      <c r="H55" s="84" t="e">
        <f>O55/$S$55</f>
        <v>#DIV/0!</v>
      </c>
      <c r="I55" s="84" t="e">
        <f>P55/$S$55</f>
        <v>#DIV/0!</v>
      </c>
      <c r="J55" s="86">
        <f>SUM(J56:J62)</f>
        <v>0</v>
      </c>
      <c r="K55" s="85">
        <f>L55/$L$5</f>
        <v>0</v>
      </c>
      <c r="L55" s="86">
        <f>SUM(L56:L62)</f>
        <v>0</v>
      </c>
      <c r="M55" s="84">
        <f>SUM(M56:M62)</f>
        <v>0</v>
      </c>
      <c r="N55" s="84">
        <f t="shared" ref="N55:P55" si="58">SUM(N56:N62)</f>
        <v>0</v>
      </c>
      <c r="O55" s="84">
        <f t="shared" si="58"/>
        <v>0</v>
      </c>
      <c r="P55" s="84">
        <f t="shared" si="58"/>
        <v>0</v>
      </c>
      <c r="Q55" s="87">
        <f>L55-J55</f>
        <v>0</v>
      </c>
      <c r="R55" s="88" t="e">
        <f t="shared" si="1"/>
        <v>#DIV/0!</v>
      </c>
      <c r="S55" s="89">
        <f>SUM(S56:S62)</f>
        <v>0</v>
      </c>
      <c r="T55" s="90"/>
      <c r="U55" s="91" t="e">
        <f t="shared" si="39"/>
        <v>#DIV/0!</v>
      </c>
      <c r="V55" s="91" t="e">
        <f t="shared" si="40"/>
        <v>#DIV/0!</v>
      </c>
      <c r="W55" s="92" t="e">
        <f t="shared" si="41"/>
        <v>#DIV/0!</v>
      </c>
      <c r="X55" s="93"/>
    </row>
    <row r="56" spans="1:24" s="104" customFormat="1" x14ac:dyDescent="0.2">
      <c r="A56" s="95"/>
      <c r="B56" s="96" t="s">
        <v>689</v>
      </c>
      <c r="C56" s="97"/>
      <c r="D56" s="98" t="e">
        <f t="shared" si="35"/>
        <v>#DIV/0!</v>
      </c>
      <c r="E56" s="99" t="e">
        <f>D56/12</f>
        <v>#DIV/0!</v>
      </c>
      <c r="F56" s="100" t="e">
        <f>M56/$S$56</f>
        <v>#DIV/0!</v>
      </c>
      <c r="G56" s="100" t="e">
        <f>N56/$S$56</f>
        <v>#DIV/0!</v>
      </c>
      <c r="H56" s="100" t="e">
        <f>O56/$S$56</f>
        <v>#DIV/0!</v>
      </c>
      <c r="I56" s="100" t="e">
        <f>P56/$S$56</f>
        <v>#DIV/0!</v>
      </c>
      <c r="J56" s="294"/>
      <c r="K56" s="101"/>
      <c r="L56" s="294"/>
      <c r="M56" s="100">
        <f>$L$56*S128</f>
        <v>0</v>
      </c>
      <c r="N56" s="100">
        <f t="shared" ref="N56:P56" si="59">$L$56*T128</f>
        <v>0</v>
      </c>
      <c r="O56" s="100">
        <f t="shared" si="59"/>
        <v>0</v>
      </c>
      <c r="P56" s="100">
        <f t="shared" si="59"/>
        <v>0</v>
      </c>
      <c r="Q56" s="72">
        <f>L56-J56</f>
        <v>0</v>
      </c>
      <c r="R56" s="73" t="e">
        <f t="shared" si="1"/>
        <v>#DIV/0!</v>
      </c>
      <c r="S56" s="306"/>
      <c r="T56" s="304"/>
      <c r="U56" s="102" t="e">
        <f t="shared" si="39"/>
        <v>#DIV/0!</v>
      </c>
      <c r="V56" s="102" t="e">
        <f t="shared" si="40"/>
        <v>#DIV/0!</v>
      </c>
      <c r="W56" s="103" t="e">
        <f t="shared" si="41"/>
        <v>#DIV/0!</v>
      </c>
      <c r="X56" s="102"/>
    </row>
    <row r="57" spans="1:24" s="104" customFormat="1" x14ac:dyDescent="0.2">
      <c r="A57" s="95"/>
      <c r="B57" s="96" t="s">
        <v>690</v>
      </c>
      <c r="C57" s="97"/>
      <c r="D57" s="98" t="e">
        <f t="shared" si="35"/>
        <v>#DIV/0!</v>
      </c>
      <c r="E57" s="99" t="e">
        <f t="shared" ref="E57:E62" si="60">D57/12</f>
        <v>#DIV/0!</v>
      </c>
      <c r="F57" s="100" t="e">
        <f>M57/$S$57</f>
        <v>#DIV/0!</v>
      </c>
      <c r="G57" s="100" t="e">
        <f>N57/$S$57</f>
        <v>#DIV/0!</v>
      </c>
      <c r="H57" s="100" t="e">
        <f>O57/$S$57</f>
        <v>#DIV/0!</v>
      </c>
      <c r="I57" s="100" t="e">
        <f>P57/$S$57</f>
        <v>#DIV/0!</v>
      </c>
      <c r="J57" s="294"/>
      <c r="K57" s="101"/>
      <c r="L57" s="294"/>
      <c r="M57" s="100">
        <f>$L$57*S128</f>
        <v>0</v>
      </c>
      <c r="N57" s="100">
        <f t="shared" ref="N57:P57" si="61">$L$57*T128</f>
        <v>0</v>
      </c>
      <c r="O57" s="100">
        <f t="shared" si="61"/>
        <v>0</v>
      </c>
      <c r="P57" s="100">
        <f t="shared" si="61"/>
        <v>0</v>
      </c>
      <c r="Q57" s="72">
        <f t="shared" ref="Q57:Q60" si="62">L57-J57</f>
        <v>0</v>
      </c>
      <c r="R57" s="73" t="e">
        <f t="shared" si="1"/>
        <v>#DIV/0!</v>
      </c>
      <c r="S57" s="306"/>
      <c r="T57" s="304"/>
      <c r="U57" s="102" t="e">
        <f t="shared" si="39"/>
        <v>#DIV/0!</v>
      </c>
      <c r="V57" s="102" t="e">
        <f t="shared" si="40"/>
        <v>#DIV/0!</v>
      </c>
      <c r="W57" s="103" t="e">
        <f t="shared" si="41"/>
        <v>#DIV/0!</v>
      </c>
      <c r="X57" s="102"/>
    </row>
    <row r="58" spans="1:24" s="104" customFormat="1" x14ac:dyDescent="0.2">
      <c r="A58" s="95"/>
      <c r="B58" s="96" t="s">
        <v>691</v>
      </c>
      <c r="C58" s="97"/>
      <c r="D58" s="98" t="e">
        <f t="shared" si="35"/>
        <v>#DIV/0!</v>
      </c>
      <c r="E58" s="99" t="e">
        <f t="shared" si="60"/>
        <v>#DIV/0!</v>
      </c>
      <c r="F58" s="100" t="e">
        <f>M58/$S$58</f>
        <v>#DIV/0!</v>
      </c>
      <c r="G58" s="100" t="e">
        <f>N58/$S$58</f>
        <v>#DIV/0!</v>
      </c>
      <c r="H58" s="100" t="e">
        <f>O58/$S$58</f>
        <v>#DIV/0!</v>
      </c>
      <c r="I58" s="100" t="e">
        <f>P58/$S$58</f>
        <v>#DIV/0!</v>
      </c>
      <c r="J58" s="294"/>
      <c r="K58" s="101"/>
      <c r="L58" s="294"/>
      <c r="M58" s="100"/>
      <c r="N58" s="100"/>
      <c r="O58" s="100"/>
      <c r="P58" s="100"/>
      <c r="Q58" s="72">
        <f t="shared" si="62"/>
        <v>0</v>
      </c>
      <c r="R58" s="73" t="e">
        <f t="shared" si="1"/>
        <v>#DIV/0!</v>
      </c>
      <c r="S58" s="306"/>
      <c r="T58" s="304"/>
      <c r="U58" s="102" t="e">
        <f t="shared" si="39"/>
        <v>#DIV/0!</v>
      </c>
      <c r="V58" s="102" t="e">
        <f t="shared" si="40"/>
        <v>#DIV/0!</v>
      </c>
      <c r="W58" s="103" t="e">
        <f t="shared" si="41"/>
        <v>#DIV/0!</v>
      </c>
      <c r="X58" s="102"/>
    </row>
    <row r="59" spans="1:24" s="104" customFormat="1" x14ac:dyDescent="0.2">
      <c r="A59" s="95"/>
      <c r="B59" s="96" t="s">
        <v>692</v>
      </c>
      <c r="C59" s="97"/>
      <c r="D59" s="98" t="e">
        <f t="shared" si="35"/>
        <v>#DIV/0!</v>
      </c>
      <c r="E59" s="99" t="e">
        <f t="shared" si="60"/>
        <v>#DIV/0!</v>
      </c>
      <c r="F59" s="100" t="e">
        <f>M59/$S$59</f>
        <v>#DIV/0!</v>
      </c>
      <c r="G59" s="100" t="e">
        <f>N59/$S$59</f>
        <v>#DIV/0!</v>
      </c>
      <c r="H59" s="100" t="e">
        <f>O59/$S$59</f>
        <v>#DIV/0!</v>
      </c>
      <c r="I59" s="100" t="e">
        <f>P59/$S$59</f>
        <v>#DIV/0!</v>
      </c>
      <c r="J59" s="294"/>
      <c r="K59" s="101"/>
      <c r="L59" s="294"/>
      <c r="M59" s="100">
        <f>$L$59*S128</f>
        <v>0</v>
      </c>
      <c r="N59" s="100">
        <f t="shared" ref="N59:P59" si="63">$L$59*T128</f>
        <v>0</v>
      </c>
      <c r="O59" s="100">
        <f t="shared" si="63"/>
        <v>0</v>
      </c>
      <c r="P59" s="100">
        <f t="shared" si="63"/>
        <v>0</v>
      </c>
      <c r="Q59" s="72">
        <f t="shared" si="62"/>
        <v>0</v>
      </c>
      <c r="R59" s="73" t="e">
        <f t="shared" si="1"/>
        <v>#DIV/0!</v>
      </c>
      <c r="S59" s="306"/>
      <c r="T59" s="304"/>
      <c r="U59" s="102" t="e">
        <f t="shared" si="39"/>
        <v>#DIV/0!</v>
      </c>
      <c r="V59" s="102" t="e">
        <f t="shared" si="40"/>
        <v>#DIV/0!</v>
      </c>
      <c r="W59" s="103" t="e">
        <f t="shared" si="41"/>
        <v>#DIV/0!</v>
      </c>
      <c r="X59" s="102"/>
    </row>
    <row r="60" spans="1:24" s="104" customFormat="1" x14ac:dyDescent="0.2">
      <c r="A60" s="95"/>
      <c r="B60" s="96" t="s">
        <v>693</v>
      </c>
      <c r="C60" s="97"/>
      <c r="D60" s="98" t="e">
        <f t="shared" si="35"/>
        <v>#DIV/0!</v>
      </c>
      <c r="E60" s="99" t="e">
        <f t="shared" si="60"/>
        <v>#DIV/0!</v>
      </c>
      <c r="F60" s="100" t="e">
        <f>M60/$S$60</f>
        <v>#DIV/0!</v>
      </c>
      <c r="G60" s="100" t="e">
        <f>N60/$S$60</f>
        <v>#DIV/0!</v>
      </c>
      <c r="H60" s="100" t="e">
        <f>O60/$S$60</f>
        <v>#DIV/0!</v>
      </c>
      <c r="I60" s="100" t="e">
        <f>P60/$S$60</f>
        <v>#DIV/0!</v>
      </c>
      <c r="J60" s="294"/>
      <c r="K60" s="101"/>
      <c r="L60" s="294"/>
      <c r="M60" s="100">
        <f>$L$60*S128</f>
        <v>0</v>
      </c>
      <c r="N60" s="100">
        <f t="shared" ref="N60:P60" si="64">$L$60*T128</f>
        <v>0</v>
      </c>
      <c r="O60" s="100">
        <f t="shared" si="64"/>
        <v>0</v>
      </c>
      <c r="P60" s="100">
        <f t="shared" si="64"/>
        <v>0</v>
      </c>
      <c r="Q60" s="72">
        <f t="shared" si="62"/>
        <v>0</v>
      </c>
      <c r="R60" s="73" t="e">
        <f t="shared" si="1"/>
        <v>#DIV/0!</v>
      </c>
      <c r="S60" s="306"/>
      <c r="T60" s="304"/>
      <c r="U60" s="102" t="e">
        <f t="shared" si="39"/>
        <v>#DIV/0!</v>
      </c>
      <c r="V60" s="102" t="e">
        <f t="shared" si="40"/>
        <v>#DIV/0!</v>
      </c>
      <c r="W60" s="103" t="e">
        <f t="shared" si="41"/>
        <v>#DIV/0!</v>
      </c>
      <c r="X60" s="102"/>
    </row>
    <row r="61" spans="1:24" s="104" customFormat="1" x14ac:dyDescent="0.2">
      <c r="A61" s="95"/>
      <c r="B61" s="96" t="s">
        <v>694</v>
      </c>
      <c r="C61" s="97"/>
      <c r="D61" s="98" t="e">
        <f t="shared" si="35"/>
        <v>#DIV/0!</v>
      </c>
      <c r="E61" s="99" t="e">
        <f t="shared" si="60"/>
        <v>#DIV/0!</v>
      </c>
      <c r="F61" s="100" t="e">
        <f>M61/$S$61</f>
        <v>#DIV/0!</v>
      </c>
      <c r="G61" s="100" t="e">
        <f>N61/$S$61</f>
        <v>#DIV/0!</v>
      </c>
      <c r="H61" s="100" t="e">
        <f>O61/$S$61</f>
        <v>#DIV/0!</v>
      </c>
      <c r="I61" s="100" t="e">
        <f>P61/$S$61</f>
        <v>#DIV/0!</v>
      </c>
      <c r="J61" s="294"/>
      <c r="K61" s="101"/>
      <c r="L61" s="294"/>
      <c r="M61" s="100">
        <f>$L$61*S128</f>
        <v>0</v>
      </c>
      <c r="N61" s="100">
        <f t="shared" ref="N61:P61" si="65">$L$61*T128</f>
        <v>0</v>
      </c>
      <c r="O61" s="100">
        <f t="shared" si="65"/>
        <v>0</v>
      </c>
      <c r="P61" s="100">
        <f t="shared" si="65"/>
        <v>0</v>
      </c>
      <c r="Q61" s="72">
        <f>L61-J61</f>
        <v>0</v>
      </c>
      <c r="R61" s="73" t="e">
        <f t="shared" si="1"/>
        <v>#DIV/0!</v>
      </c>
      <c r="S61" s="306"/>
      <c r="T61" s="304"/>
      <c r="U61" s="102" t="e">
        <f t="shared" si="39"/>
        <v>#DIV/0!</v>
      </c>
      <c r="V61" s="102" t="e">
        <f t="shared" si="40"/>
        <v>#DIV/0!</v>
      </c>
      <c r="W61" s="103" t="e">
        <f t="shared" si="41"/>
        <v>#DIV/0!</v>
      </c>
      <c r="X61" s="102"/>
    </row>
    <row r="62" spans="1:24" s="104" customFormat="1" x14ac:dyDescent="0.2">
      <c r="A62" s="95"/>
      <c r="B62" s="96" t="s">
        <v>695</v>
      </c>
      <c r="C62" s="97"/>
      <c r="D62" s="98" t="e">
        <f t="shared" si="35"/>
        <v>#DIV/0!</v>
      </c>
      <c r="E62" s="99" t="e">
        <f t="shared" si="60"/>
        <v>#DIV/0!</v>
      </c>
      <c r="F62" s="100" t="e">
        <f>M62/$S$62</f>
        <v>#DIV/0!</v>
      </c>
      <c r="G62" s="100" t="e">
        <f>N62/$S$62</f>
        <v>#DIV/0!</v>
      </c>
      <c r="H62" s="100" t="e">
        <f>O62/$S$62</f>
        <v>#DIV/0!</v>
      </c>
      <c r="I62" s="100" t="e">
        <f>P62/$S$62</f>
        <v>#DIV/0!</v>
      </c>
      <c r="J62" s="294"/>
      <c r="K62" s="101"/>
      <c r="L62" s="294"/>
      <c r="M62" s="100">
        <f>$L$62*S128</f>
        <v>0</v>
      </c>
      <c r="N62" s="100">
        <f t="shared" ref="N62:P62" si="66">$L$62*T128</f>
        <v>0</v>
      </c>
      <c r="O62" s="100">
        <f t="shared" si="66"/>
        <v>0</v>
      </c>
      <c r="P62" s="100">
        <f t="shared" si="66"/>
        <v>0</v>
      </c>
      <c r="Q62" s="72">
        <f>L62-J62</f>
        <v>0</v>
      </c>
      <c r="R62" s="73" t="e">
        <f t="shared" si="1"/>
        <v>#DIV/0!</v>
      </c>
      <c r="S62" s="306"/>
      <c r="T62" s="304"/>
      <c r="U62" s="102" t="e">
        <f t="shared" si="39"/>
        <v>#DIV/0!</v>
      </c>
      <c r="V62" s="102" t="e">
        <f t="shared" si="40"/>
        <v>#DIV/0!</v>
      </c>
      <c r="W62" s="103" t="e">
        <f t="shared" si="41"/>
        <v>#DIV/0!</v>
      </c>
      <c r="X62" s="102"/>
    </row>
    <row r="63" spans="1:24" s="94" customFormat="1" ht="100.5" customHeight="1" x14ac:dyDescent="0.2">
      <c r="A63" s="79">
        <v>7</v>
      </c>
      <c r="B63" s="80" t="s">
        <v>171</v>
      </c>
      <c r="C63" s="81" t="s">
        <v>172</v>
      </c>
      <c r="D63" s="82" t="e">
        <f t="shared" si="35"/>
        <v>#DIV/0!</v>
      </c>
      <c r="E63" s="83" t="e">
        <f>D63/12</f>
        <v>#DIV/0!</v>
      </c>
      <c r="F63" s="84" t="e">
        <f>M63/$S$63</f>
        <v>#DIV/0!</v>
      </c>
      <c r="G63" s="84" t="e">
        <f>N63/$S$63</f>
        <v>#DIV/0!</v>
      </c>
      <c r="H63" s="84" t="e">
        <f>O63/$S$63</f>
        <v>#DIV/0!</v>
      </c>
      <c r="I63" s="84" t="e">
        <f>P63/$S$63</f>
        <v>#DIV/0!</v>
      </c>
      <c r="J63" s="86">
        <f>SUM(J64:J70)</f>
        <v>2660000</v>
      </c>
      <c r="K63" s="85"/>
      <c r="L63" s="86">
        <f>SUM(L64:L70)</f>
        <v>2660000</v>
      </c>
      <c r="M63" s="84">
        <f>SUM(M64:M70)</f>
        <v>821869.69351967087</v>
      </c>
      <c r="N63" s="84">
        <f t="shared" ref="N63:P63" si="67">SUM(N64:N70)</f>
        <v>493440.14074166556</v>
      </c>
      <c r="O63" s="84">
        <f t="shared" si="67"/>
        <v>738588.54057164292</v>
      </c>
      <c r="P63" s="84">
        <f t="shared" si="67"/>
        <v>606101.62516702036</v>
      </c>
      <c r="Q63" s="87">
        <f>L63-J63</f>
        <v>0</v>
      </c>
      <c r="R63" s="88">
        <f t="shared" si="1"/>
        <v>0</v>
      </c>
      <c r="S63" s="89">
        <f>SUM(S64:S70)</f>
        <v>0</v>
      </c>
      <c r="T63" s="90"/>
      <c r="U63" s="91" t="e">
        <f t="shared" si="39"/>
        <v>#DIV/0!</v>
      </c>
      <c r="V63" s="91" t="e">
        <f t="shared" si="40"/>
        <v>#DIV/0!</v>
      </c>
      <c r="W63" s="92" t="e">
        <f t="shared" si="41"/>
        <v>#DIV/0!</v>
      </c>
      <c r="X63" s="93"/>
    </row>
    <row r="64" spans="1:24" s="104" customFormat="1" x14ac:dyDescent="0.2">
      <c r="A64" s="95"/>
      <c r="B64" s="96" t="s">
        <v>689</v>
      </c>
      <c r="C64" s="97"/>
      <c r="D64" s="98" t="e">
        <f t="shared" si="35"/>
        <v>#DIV/0!</v>
      </c>
      <c r="E64" s="99" t="e">
        <f>D64/12</f>
        <v>#DIV/0!</v>
      </c>
      <c r="F64" s="100" t="e">
        <f>M64/$S$64</f>
        <v>#DIV/0!</v>
      </c>
      <c r="G64" s="100" t="e">
        <f>N64/$S$64</f>
        <v>#DIV/0!</v>
      </c>
      <c r="H64" s="100" t="e">
        <f>O64/$S$64</f>
        <v>#DIV/0!</v>
      </c>
      <c r="I64" s="100" t="e">
        <f>P64/$S$64</f>
        <v>#DIV/0!</v>
      </c>
      <c r="J64" s="294"/>
      <c r="K64" s="101"/>
      <c r="L64" s="294"/>
      <c r="M64" s="100">
        <f>$L$64*S128</f>
        <v>0</v>
      </c>
      <c r="N64" s="100">
        <f t="shared" ref="N64:P64" si="68">$L$64*T128</f>
        <v>0</v>
      </c>
      <c r="O64" s="100">
        <f t="shared" si="68"/>
        <v>0</v>
      </c>
      <c r="P64" s="100">
        <f t="shared" si="68"/>
        <v>0</v>
      </c>
      <c r="Q64" s="72">
        <f>L64-J64</f>
        <v>0</v>
      </c>
      <c r="R64" s="73" t="e">
        <f t="shared" si="1"/>
        <v>#DIV/0!</v>
      </c>
      <c r="S64" s="305"/>
      <c r="T64" s="304"/>
      <c r="U64" s="102" t="e">
        <f t="shared" si="39"/>
        <v>#DIV/0!</v>
      </c>
      <c r="V64" s="102" t="e">
        <f t="shared" si="40"/>
        <v>#DIV/0!</v>
      </c>
      <c r="W64" s="103" t="e">
        <f t="shared" si="41"/>
        <v>#DIV/0!</v>
      </c>
      <c r="X64" s="102"/>
    </row>
    <row r="65" spans="1:24" s="104" customFormat="1" x14ac:dyDescent="0.2">
      <c r="A65" s="95"/>
      <c r="B65" s="96" t="s">
        <v>690</v>
      </c>
      <c r="C65" s="97"/>
      <c r="D65" s="98" t="e">
        <f t="shared" si="35"/>
        <v>#DIV/0!</v>
      </c>
      <c r="E65" s="99" t="e">
        <f>D65/12</f>
        <v>#DIV/0!</v>
      </c>
      <c r="F65" s="100" t="e">
        <f>M65/$S$65</f>
        <v>#DIV/0!</v>
      </c>
      <c r="G65" s="100" t="e">
        <f>N65/$S$65</f>
        <v>#DIV/0!</v>
      </c>
      <c r="H65" s="100" t="e">
        <f>O65/$S$65</f>
        <v>#DIV/0!</v>
      </c>
      <c r="I65" s="100" t="e">
        <f>P65/$S$65</f>
        <v>#DIV/0!</v>
      </c>
      <c r="J65" s="294"/>
      <c r="K65" s="101"/>
      <c r="L65" s="294"/>
      <c r="M65" s="100">
        <f>$L$65*S128</f>
        <v>0</v>
      </c>
      <c r="N65" s="100">
        <f t="shared" ref="N65:P65" si="69">$L$65*T128</f>
        <v>0</v>
      </c>
      <c r="O65" s="100">
        <f t="shared" si="69"/>
        <v>0</v>
      </c>
      <c r="P65" s="100">
        <f t="shared" si="69"/>
        <v>0</v>
      </c>
      <c r="Q65" s="72">
        <f t="shared" ref="Q65:Q68" si="70">L65-J65</f>
        <v>0</v>
      </c>
      <c r="R65" s="73" t="e">
        <f t="shared" si="1"/>
        <v>#DIV/0!</v>
      </c>
      <c r="S65" s="305"/>
      <c r="T65" s="304"/>
      <c r="U65" s="102" t="e">
        <f t="shared" si="39"/>
        <v>#DIV/0!</v>
      </c>
      <c r="V65" s="102" t="e">
        <f t="shared" si="40"/>
        <v>#DIV/0!</v>
      </c>
      <c r="W65" s="103" t="e">
        <f t="shared" si="41"/>
        <v>#DIV/0!</v>
      </c>
      <c r="X65" s="102"/>
    </row>
    <row r="66" spans="1:24" s="104" customFormat="1" x14ac:dyDescent="0.2">
      <c r="A66" s="95"/>
      <c r="B66" s="96" t="s">
        <v>691</v>
      </c>
      <c r="C66" s="97"/>
      <c r="D66" s="98" t="e">
        <f t="shared" si="35"/>
        <v>#DIV/0!</v>
      </c>
      <c r="E66" s="99" t="e">
        <f t="shared" ref="E66:E70" si="71">D66/12</f>
        <v>#DIV/0!</v>
      </c>
      <c r="F66" s="100" t="e">
        <f>M66/$S$66</f>
        <v>#DIV/0!</v>
      </c>
      <c r="G66" s="100" t="e">
        <f>N66/$S$66</f>
        <v>#DIV/0!</v>
      </c>
      <c r="H66" s="100" t="e">
        <f>O66/$S$66</f>
        <v>#DIV/0!</v>
      </c>
      <c r="I66" s="100" t="e">
        <f>P66/$S$66</f>
        <v>#DIV/0!</v>
      </c>
      <c r="J66" s="294">
        <v>2660000</v>
      </c>
      <c r="K66" s="101"/>
      <c r="L66" s="294">
        <v>2660000</v>
      </c>
      <c r="M66" s="100">
        <f>$L$66*S128</f>
        <v>821869.69351967087</v>
      </c>
      <c r="N66" s="100">
        <f t="shared" ref="N66:P66" si="72">$L$66*T128</f>
        <v>493440.14074166556</v>
      </c>
      <c r="O66" s="100">
        <f t="shared" si="72"/>
        <v>738588.54057164292</v>
      </c>
      <c r="P66" s="100">
        <f t="shared" si="72"/>
        <v>606101.62516702036</v>
      </c>
      <c r="Q66" s="72">
        <f t="shared" si="70"/>
        <v>0</v>
      </c>
      <c r="R66" s="73">
        <f t="shared" si="1"/>
        <v>0</v>
      </c>
      <c r="S66" s="305"/>
      <c r="T66" s="304"/>
      <c r="U66" s="102" t="e">
        <f t="shared" si="39"/>
        <v>#DIV/0!</v>
      </c>
      <c r="V66" s="102" t="e">
        <f t="shared" si="40"/>
        <v>#DIV/0!</v>
      </c>
      <c r="W66" s="103" t="e">
        <f t="shared" si="41"/>
        <v>#DIV/0!</v>
      </c>
      <c r="X66" s="102"/>
    </row>
    <row r="67" spans="1:24" s="104" customFormat="1" x14ac:dyDescent="0.2">
      <c r="A67" s="95"/>
      <c r="B67" s="96" t="s">
        <v>692</v>
      </c>
      <c r="C67" s="97"/>
      <c r="D67" s="98" t="e">
        <f t="shared" si="35"/>
        <v>#DIV/0!</v>
      </c>
      <c r="E67" s="99" t="e">
        <f t="shared" si="71"/>
        <v>#DIV/0!</v>
      </c>
      <c r="F67" s="100" t="e">
        <f>M67/$S$67</f>
        <v>#DIV/0!</v>
      </c>
      <c r="G67" s="100" t="e">
        <f>N67/$S$67</f>
        <v>#DIV/0!</v>
      </c>
      <c r="H67" s="100" t="e">
        <f>O67/$S$67</f>
        <v>#DIV/0!</v>
      </c>
      <c r="I67" s="100" t="e">
        <f>P67/$S$67</f>
        <v>#DIV/0!</v>
      </c>
      <c r="J67" s="294"/>
      <c r="K67" s="101"/>
      <c r="L67" s="294"/>
      <c r="M67" s="100">
        <f>$L$67*S128</f>
        <v>0</v>
      </c>
      <c r="N67" s="100">
        <f t="shared" ref="N67:P67" si="73">$L$67*T128</f>
        <v>0</v>
      </c>
      <c r="O67" s="100">
        <f t="shared" si="73"/>
        <v>0</v>
      </c>
      <c r="P67" s="100">
        <f t="shared" si="73"/>
        <v>0</v>
      </c>
      <c r="Q67" s="72">
        <f t="shared" si="70"/>
        <v>0</v>
      </c>
      <c r="R67" s="73" t="e">
        <f t="shared" si="1"/>
        <v>#DIV/0!</v>
      </c>
      <c r="S67" s="305"/>
      <c r="T67" s="304"/>
      <c r="U67" s="102" t="e">
        <f t="shared" si="39"/>
        <v>#DIV/0!</v>
      </c>
      <c r="V67" s="102" t="e">
        <f t="shared" si="40"/>
        <v>#DIV/0!</v>
      </c>
      <c r="W67" s="103" t="e">
        <f t="shared" si="41"/>
        <v>#DIV/0!</v>
      </c>
      <c r="X67" s="102"/>
    </row>
    <row r="68" spans="1:24" s="104" customFormat="1" x14ac:dyDescent="0.2">
      <c r="A68" s="95"/>
      <c r="B68" s="96" t="s">
        <v>693</v>
      </c>
      <c r="C68" s="97"/>
      <c r="D68" s="98" t="e">
        <f t="shared" si="35"/>
        <v>#DIV/0!</v>
      </c>
      <c r="E68" s="99" t="e">
        <f t="shared" si="71"/>
        <v>#DIV/0!</v>
      </c>
      <c r="F68" s="100" t="e">
        <f>M68/$S$68</f>
        <v>#DIV/0!</v>
      </c>
      <c r="G68" s="100" t="e">
        <f>N68/$S$68</f>
        <v>#DIV/0!</v>
      </c>
      <c r="H68" s="100" t="e">
        <f>O68/$S$68</f>
        <v>#DIV/0!</v>
      </c>
      <c r="I68" s="100" t="e">
        <f>P68/$S$68</f>
        <v>#DIV/0!</v>
      </c>
      <c r="J68" s="294"/>
      <c r="K68" s="101"/>
      <c r="L68" s="294"/>
      <c r="M68" s="100">
        <f>$L$68*S128</f>
        <v>0</v>
      </c>
      <c r="N68" s="100">
        <f t="shared" ref="N68:P68" si="74">$L$68*T128</f>
        <v>0</v>
      </c>
      <c r="O68" s="100">
        <f t="shared" si="74"/>
        <v>0</v>
      </c>
      <c r="P68" s="100">
        <f t="shared" si="74"/>
        <v>0</v>
      </c>
      <c r="Q68" s="72">
        <f t="shared" si="70"/>
        <v>0</v>
      </c>
      <c r="R68" s="73" t="e">
        <f t="shared" si="1"/>
        <v>#DIV/0!</v>
      </c>
      <c r="S68" s="305"/>
      <c r="T68" s="304"/>
      <c r="U68" s="102" t="e">
        <f t="shared" si="39"/>
        <v>#DIV/0!</v>
      </c>
      <c r="V68" s="102" t="e">
        <f t="shared" si="40"/>
        <v>#DIV/0!</v>
      </c>
      <c r="W68" s="103" t="e">
        <f t="shared" si="41"/>
        <v>#DIV/0!</v>
      </c>
      <c r="X68" s="102"/>
    </row>
    <row r="69" spans="1:24" s="104" customFormat="1" x14ac:dyDescent="0.2">
      <c r="A69" s="95"/>
      <c r="B69" s="96" t="s">
        <v>694</v>
      </c>
      <c r="C69" s="97"/>
      <c r="D69" s="98" t="e">
        <f t="shared" si="35"/>
        <v>#DIV/0!</v>
      </c>
      <c r="E69" s="99" t="e">
        <f t="shared" si="71"/>
        <v>#DIV/0!</v>
      </c>
      <c r="F69" s="100" t="e">
        <f>M69/$S$69</f>
        <v>#DIV/0!</v>
      </c>
      <c r="G69" s="100" t="e">
        <f>N69/$S$69</f>
        <v>#DIV/0!</v>
      </c>
      <c r="H69" s="100" t="e">
        <f>O69/$S$69</f>
        <v>#DIV/0!</v>
      </c>
      <c r="I69" s="100" t="e">
        <f>P69/$S$69</f>
        <v>#DIV/0!</v>
      </c>
      <c r="J69" s="294"/>
      <c r="K69" s="101"/>
      <c r="L69" s="294"/>
      <c r="M69" s="100">
        <f>$L$69*S128</f>
        <v>0</v>
      </c>
      <c r="N69" s="100">
        <f t="shared" ref="N69:P69" si="75">$L$69*T128</f>
        <v>0</v>
      </c>
      <c r="O69" s="100">
        <f t="shared" si="75"/>
        <v>0</v>
      </c>
      <c r="P69" s="100">
        <f t="shared" si="75"/>
        <v>0</v>
      </c>
      <c r="Q69" s="72">
        <f>L69-J69</f>
        <v>0</v>
      </c>
      <c r="R69" s="73" t="e">
        <f t="shared" ref="R69:R119" si="76">L69/J69-1</f>
        <v>#DIV/0!</v>
      </c>
      <c r="S69" s="305"/>
      <c r="T69" s="304"/>
      <c r="U69" s="102" t="e">
        <f t="shared" si="39"/>
        <v>#DIV/0!</v>
      </c>
      <c r="V69" s="102" t="e">
        <f t="shared" si="40"/>
        <v>#DIV/0!</v>
      </c>
      <c r="W69" s="103" t="e">
        <f t="shared" si="41"/>
        <v>#DIV/0!</v>
      </c>
      <c r="X69" s="102"/>
    </row>
    <row r="70" spans="1:24" s="104" customFormat="1" ht="13.5" thickBot="1" x14ac:dyDescent="0.25">
      <c r="A70" s="114"/>
      <c r="B70" s="115" t="s">
        <v>695</v>
      </c>
      <c r="C70" s="116"/>
      <c r="D70" s="117" t="e">
        <f t="shared" si="35"/>
        <v>#DIV/0!</v>
      </c>
      <c r="E70" s="118" t="e">
        <f t="shared" si="71"/>
        <v>#DIV/0!</v>
      </c>
      <c r="F70" s="119" t="e">
        <f>M70/$S$70</f>
        <v>#DIV/0!</v>
      </c>
      <c r="G70" s="119" t="e">
        <f>N70/$S$70</f>
        <v>#DIV/0!</v>
      </c>
      <c r="H70" s="119" t="e">
        <f>O70/$S$70</f>
        <v>#DIV/0!</v>
      </c>
      <c r="I70" s="119" t="e">
        <f>P70/$S$70</f>
        <v>#DIV/0!</v>
      </c>
      <c r="J70" s="297"/>
      <c r="K70" s="122"/>
      <c r="L70" s="297"/>
      <c r="M70" s="119">
        <f>$L$70*S128</f>
        <v>0</v>
      </c>
      <c r="N70" s="119">
        <f t="shared" ref="N70:P70" si="77">$L$70*T128</f>
        <v>0</v>
      </c>
      <c r="O70" s="119">
        <f t="shared" si="77"/>
        <v>0</v>
      </c>
      <c r="P70" s="119">
        <f t="shared" si="77"/>
        <v>0</v>
      </c>
      <c r="Q70" s="124">
        <f>L70-J70</f>
        <v>0</v>
      </c>
      <c r="R70" s="125" t="e">
        <f t="shared" si="76"/>
        <v>#DIV/0!</v>
      </c>
      <c r="S70" s="311"/>
      <c r="T70" s="308"/>
      <c r="U70" s="102" t="e">
        <f t="shared" si="39"/>
        <v>#DIV/0!</v>
      </c>
      <c r="V70" s="102" t="e">
        <f t="shared" si="40"/>
        <v>#DIV/0!</v>
      </c>
      <c r="W70" s="103" t="e">
        <f t="shared" si="41"/>
        <v>#DIV/0!</v>
      </c>
      <c r="X70" s="102"/>
    </row>
    <row r="71" spans="1:24" s="107" customFormat="1" ht="22.5" customHeight="1" thickBot="1" x14ac:dyDescent="0.25">
      <c r="A71" s="281"/>
      <c r="B71" s="282" t="s">
        <v>698</v>
      </c>
      <c r="C71" s="283"/>
      <c r="D71" s="284"/>
      <c r="E71" s="285"/>
      <c r="F71" s="286"/>
      <c r="G71" s="286"/>
      <c r="H71" s="286"/>
      <c r="I71" s="287"/>
      <c r="J71" s="289">
        <f>J72+J73+J74+J82</f>
        <v>0</v>
      </c>
      <c r="K71" s="288">
        <f>J71/$J$5</f>
        <v>0</v>
      </c>
      <c r="L71" s="289">
        <f>L72+L73+L74+L82</f>
        <v>0</v>
      </c>
      <c r="M71" s="286">
        <f>M72+M73+M74+M82</f>
        <v>0</v>
      </c>
      <c r="N71" s="286">
        <f t="shared" ref="N71:P71" si="78">N72+N73+N74+N82</f>
        <v>0</v>
      </c>
      <c r="O71" s="286">
        <f t="shared" si="78"/>
        <v>0</v>
      </c>
      <c r="P71" s="286">
        <f t="shared" si="78"/>
        <v>0</v>
      </c>
      <c r="Q71" s="290">
        <f t="shared" ref="Q71" si="79">J71-L71</f>
        <v>0</v>
      </c>
      <c r="R71" s="291" t="e">
        <f t="shared" si="76"/>
        <v>#DIV/0!</v>
      </c>
      <c r="S71" s="292"/>
      <c r="T71" s="293"/>
      <c r="U71" s="102">
        <f t="shared" ref="U71:U89" si="80">D71*S71</f>
        <v>0</v>
      </c>
      <c r="V71" s="102">
        <f t="shared" ref="V71:V89" si="81">L71-U71</f>
        <v>0</v>
      </c>
      <c r="W71" s="103" t="e">
        <f t="shared" ref="W71:W89" si="82">L71/S71</f>
        <v>#DIV/0!</v>
      </c>
      <c r="X71" s="106"/>
    </row>
    <row r="72" spans="1:24" s="94" customFormat="1" ht="38.25" x14ac:dyDescent="0.2">
      <c r="A72" s="272">
        <v>8</v>
      </c>
      <c r="B72" s="273" t="s">
        <v>173</v>
      </c>
      <c r="C72" s="274" t="s">
        <v>174</v>
      </c>
      <c r="D72" s="275" t="e">
        <f t="shared" ref="D72:D89" si="83">L72/S72</f>
        <v>#DIV/0!</v>
      </c>
      <c r="E72" s="276" t="e">
        <f t="shared" ref="E72:E74" si="84">D72/12</f>
        <v>#DIV/0!</v>
      </c>
      <c r="F72" s="277" t="e">
        <f>M72/$S$72</f>
        <v>#DIV/0!</v>
      </c>
      <c r="G72" s="277" t="e">
        <f>N72/$S$72</f>
        <v>#DIV/0!</v>
      </c>
      <c r="H72" s="277" t="e">
        <f>O72/$S$72</f>
        <v>#DIV/0!</v>
      </c>
      <c r="I72" s="277" t="e">
        <f>P72/$S$72</f>
        <v>#DIV/0!</v>
      </c>
      <c r="J72" s="312"/>
      <c r="K72" s="278">
        <f>L72/$L$5</f>
        <v>0</v>
      </c>
      <c r="L72" s="312"/>
      <c r="M72" s="277">
        <f>$L$72*S128</f>
        <v>0</v>
      </c>
      <c r="N72" s="277">
        <f t="shared" ref="N72:P72" si="85">$L$72*T128</f>
        <v>0</v>
      </c>
      <c r="O72" s="277">
        <f t="shared" si="85"/>
        <v>0</v>
      </c>
      <c r="P72" s="277">
        <f t="shared" si="85"/>
        <v>0</v>
      </c>
      <c r="Q72" s="279">
        <f>L72-J72</f>
        <v>0</v>
      </c>
      <c r="R72" s="280" t="e">
        <f t="shared" si="76"/>
        <v>#DIV/0!</v>
      </c>
      <c r="S72" s="314"/>
      <c r="T72" s="315"/>
      <c r="U72" s="91" t="e">
        <f t="shared" si="80"/>
        <v>#DIV/0!</v>
      </c>
      <c r="V72" s="91" t="e">
        <f t="shared" si="81"/>
        <v>#DIV/0!</v>
      </c>
      <c r="W72" s="92" t="e">
        <f t="shared" si="82"/>
        <v>#DIV/0!</v>
      </c>
      <c r="X72" s="93"/>
    </row>
    <row r="73" spans="1:24" s="94" customFormat="1" ht="25.5" x14ac:dyDescent="0.2">
      <c r="A73" s="79">
        <v>9</v>
      </c>
      <c r="B73" s="80" t="s">
        <v>175</v>
      </c>
      <c r="C73" s="81" t="s">
        <v>176</v>
      </c>
      <c r="D73" s="82" t="e">
        <f t="shared" si="83"/>
        <v>#DIV/0!</v>
      </c>
      <c r="E73" s="83" t="e">
        <f t="shared" si="84"/>
        <v>#DIV/0!</v>
      </c>
      <c r="F73" s="84" t="e">
        <f>M73/$S$73</f>
        <v>#DIV/0!</v>
      </c>
      <c r="G73" s="84" t="e">
        <f>N73/$S$73</f>
        <v>#DIV/0!</v>
      </c>
      <c r="H73" s="84" t="e">
        <f>O73/$S$73</f>
        <v>#DIV/0!</v>
      </c>
      <c r="I73" s="84" t="e">
        <f>P73/$S$73</f>
        <v>#DIV/0!</v>
      </c>
      <c r="J73" s="313"/>
      <c r="K73" s="85">
        <f>L73/$L$5</f>
        <v>0</v>
      </c>
      <c r="L73" s="313"/>
      <c r="M73" s="84">
        <f>$L$73*S128</f>
        <v>0</v>
      </c>
      <c r="N73" s="84">
        <f t="shared" ref="N73:P73" si="86">$L$73*T128</f>
        <v>0</v>
      </c>
      <c r="O73" s="84">
        <f t="shared" si="86"/>
        <v>0</v>
      </c>
      <c r="P73" s="84">
        <f t="shared" si="86"/>
        <v>0</v>
      </c>
      <c r="Q73" s="87">
        <f>L73-J73</f>
        <v>0</v>
      </c>
      <c r="R73" s="88" t="e">
        <f t="shared" si="76"/>
        <v>#DIV/0!</v>
      </c>
      <c r="S73" s="316"/>
      <c r="T73" s="317"/>
      <c r="U73" s="91" t="e">
        <f t="shared" si="80"/>
        <v>#DIV/0!</v>
      </c>
      <c r="V73" s="91" t="e">
        <f t="shared" si="81"/>
        <v>#DIV/0!</v>
      </c>
      <c r="W73" s="92" t="e">
        <f t="shared" si="82"/>
        <v>#DIV/0!</v>
      </c>
      <c r="X73" s="93"/>
    </row>
    <row r="74" spans="1:24" s="94" customFormat="1" ht="51" x14ac:dyDescent="0.2">
      <c r="A74" s="79">
        <v>10</v>
      </c>
      <c r="B74" s="80" t="s">
        <v>177</v>
      </c>
      <c r="C74" s="81" t="s">
        <v>176</v>
      </c>
      <c r="D74" s="82" t="e">
        <f t="shared" si="83"/>
        <v>#DIV/0!</v>
      </c>
      <c r="E74" s="83" t="e">
        <f t="shared" si="84"/>
        <v>#DIV/0!</v>
      </c>
      <c r="F74" s="84" t="e">
        <f>M74/$S$74</f>
        <v>#DIV/0!</v>
      </c>
      <c r="G74" s="84" t="e">
        <f>N74/$S$74</f>
        <v>#DIV/0!</v>
      </c>
      <c r="H74" s="84" t="e">
        <f>O74/$S$74</f>
        <v>#DIV/0!</v>
      </c>
      <c r="I74" s="84" t="e">
        <f>P74/$S$74</f>
        <v>#DIV/0!</v>
      </c>
      <c r="J74" s="86">
        <f>SUM(J75:J81)</f>
        <v>0</v>
      </c>
      <c r="K74" s="85">
        <f>L74/$L$5</f>
        <v>0</v>
      </c>
      <c r="L74" s="86">
        <f>SUM(L75:L81)</f>
        <v>0</v>
      </c>
      <c r="M74" s="84">
        <f>SUM(M75:M81)</f>
        <v>0</v>
      </c>
      <c r="N74" s="84">
        <f t="shared" ref="N74:P74" si="87">SUM(N75:N81)</f>
        <v>0</v>
      </c>
      <c r="O74" s="84">
        <f t="shared" si="87"/>
        <v>0</v>
      </c>
      <c r="P74" s="84">
        <f t="shared" si="87"/>
        <v>0</v>
      </c>
      <c r="Q74" s="87">
        <f>L74-J74</f>
        <v>0</v>
      </c>
      <c r="R74" s="88" t="e">
        <f t="shared" si="76"/>
        <v>#DIV/0!</v>
      </c>
      <c r="S74" s="89">
        <f>SUM(S75:S81)</f>
        <v>0</v>
      </c>
      <c r="T74" s="90"/>
      <c r="U74" s="91" t="e">
        <f t="shared" si="80"/>
        <v>#DIV/0!</v>
      </c>
      <c r="V74" s="91" t="e">
        <f t="shared" si="81"/>
        <v>#DIV/0!</v>
      </c>
      <c r="W74" s="92" t="e">
        <f t="shared" si="82"/>
        <v>#DIV/0!</v>
      </c>
      <c r="X74" s="93"/>
    </row>
    <row r="75" spans="1:24" s="104" customFormat="1" x14ac:dyDescent="0.2">
      <c r="A75" s="95"/>
      <c r="B75" s="96" t="s">
        <v>689</v>
      </c>
      <c r="C75" s="97"/>
      <c r="D75" s="98" t="e">
        <f t="shared" si="83"/>
        <v>#DIV/0!</v>
      </c>
      <c r="E75" s="99" t="e">
        <f>D75/12</f>
        <v>#DIV/0!</v>
      </c>
      <c r="F75" s="100" t="e">
        <f>M75/$S$75</f>
        <v>#DIV/0!</v>
      </c>
      <c r="G75" s="100" t="e">
        <f>N75/$S$75</f>
        <v>#DIV/0!</v>
      </c>
      <c r="H75" s="100" t="e">
        <f>O75/$S$75</f>
        <v>#DIV/0!</v>
      </c>
      <c r="I75" s="108" t="e">
        <f>P75/$S$75</f>
        <v>#DIV/0!</v>
      </c>
      <c r="J75" s="364"/>
      <c r="K75" s="101"/>
      <c r="L75" s="294"/>
      <c r="M75" s="100">
        <f>$L$75*S128</f>
        <v>0</v>
      </c>
      <c r="N75" s="100">
        <f t="shared" ref="N75:P75" si="88">$L$75*T128</f>
        <v>0</v>
      </c>
      <c r="O75" s="100">
        <f t="shared" si="88"/>
        <v>0</v>
      </c>
      <c r="P75" s="100">
        <f t="shared" si="88"/>
        <v>0</v>
      </c>
      <c r="Q75" s="72">
        <f>L75-J75</f>
        <v>0</v>
      </c>
      <c r="R75" s="73" t="e">
        <f t="shared" si="76"/>
        <v>#DIV/0!</v>
      </c>
      <c r="S75" s="305"/>
      <c r="T75" s="304"/>
      <c r="U75" s="102" t="e">
        <f t="shared" si="80"/>
        <v>#DIV/0!</v>
      </c>
      <c r="V75" s="102" t="e">
        <f t="shared" si="81"/>
        <v>#DIV/0!</v>
      </c>
      <c r="W75" s="103" t="e">
        <f t="shared" si="82"/>
        <v>#DIV/0!</v>
      </c>
      <c r="X75" s="102"/>
    </row>
    <row r="76" spans="1:24" s="104" customFormat="1" x14ac:dyDescent="0.2">
      <c r="A76" s="95"/>
      <c r="B76" s="96" t="s">
        <v>690</v>
      </c>
      <c r="C76" s="97"/>
      <c r="D76" s="98" t="e">
        <f t="shared" si="83"/>
        <v>#DIV/0!</v>
      </c>
      <c r="E76" s="99" t="e">
        <f t="shared" ref="E76:E82" si="89">D76/12</f>
        <v>#DIV/0!</v>
      </c>
      <c r="F76" s="100"/>
      <c r="G76" s="100"/>
      <c r="H76" s="100"/>
      <c r="I76" s="108"/>
      <c r="J76" s="364"/>
      <c r="K76" s="101"/>
      <c r="L76" s="294"/>
      <c r="M76" s="100">
        <f>$L$76*S128</f>
        <v>0</v>
      </c>
      <c r="N76" s="100">
        <f t="shared" ref="N76:P76" si="90">$L$76*T128</f>
        <v>0</v>
      </c>
      <c r="O76" s="100">
        <f t="shared" si="90"/>
        <v>0</v>
      </c>
      <c r="P76" s="100">
        <f t="shared" si="90"/>
        <v>0</v>
      </c>
      <c r="Q76" s="72">
        <f t="shared" ref="Q76:Q79" si="91">L76-J76</f>
        <v>0</v>
      </c>
      <c r="R76" s="73" t="e">
        <f t="shared" si="76"/>
        <v>#DIV/0!</v>
      </c>
      <c r="S76" s="305"/>
      <c r="T76" s="304"/>
      <c r="U76" s="102" t="e">
        <f t="shared" si="80"/>
        <v>#DIV/0!</v>
      </c>
      <c r="V76" s="102" t="e">
        <f t="shared" si="81"/>
        <v>#DIV/0!</v>
      </c>
      <c r="W76" s="103" t="e">
        <f t="shared" si="82"/>
        <v>#DIV/0!</v>
      </c>
      <c r="X76" s="102"/>
    </row>
    <row r="77" spans="1:24" s="104" customFormat="1" x14ac:dyDescent="0.2">
      <c r="A77" s="95"/>
      <c r="B77" s="96" t="s">
        <v>691</v>
      </c>
      <c r="C77" s="97"/>
      <c r="D77" s="98" t="e">
        <f t="shared" si="83"/>
        <v>#DIV/0!</v>
      </c>
      <c r="E77" s="99" t="e">
        <f t="shared" si="89"/>
        <v>#DIV/0!</v>
      </c>
      <c r="F77" s="100"/>
      <c r="G77" s="100"/>
      <c r="H77" s="100"/>
      <c r="I77" s="108"/>
      <c r="J77" s="364"/>
      <c r="K77" s="101"/>
      <c r="L77" s="294"/>
      <c r="M77" s="100"/>
      <c r="N77" s="100"/>
      <c r="O77" s="100"/>
      <c r="P77" s="100"/>
      <c r="Q77" s="72">
        <f t="shared" si="91"/>
        <v>0</v>
      </c>
      <c r="R77" s="73" t="e">
        <f t="shared" si="76"/>
        <v>#DIV/0!</v>
      </c>
      <c r="S77" s="305"/>
      <c r="T77" s="304"/>
      <c r="U77" s="102" t="e">
        <f t="shared" si="80"/>
        <v>#DIV/0!</v>
      </c>
      <c r="V77" s="102" t="e">
        <f t="shared" si="81"/>
        <v>#DIV/0!</v>
      </c>
      <c r="W77" s="103" t="e">
        <f t="shared" si="82"/>
        <v>#DIV/0!</v>
      </c>
      <c r="X77" s="102"/>
    </row>
    <row r="78" spans="1:24" s="104" customFormat="1" x14ac:dyDescent="0.2">
      <c r="A78" s="95"/>
      <c r="B78" s="96" t="s">
        <v>692</v>
      </c>
      <c r="C78" s="97"/>
      <c r="D78" s="98" t="e">
        <f t="shared" si="83"/>
        <v>#DIV/0!</v>
      </c>
      <c r="E78" s="99" t="e">
        <f t="shared" si="89"/>
        <v>#DIV/0!</v>
      </c>
      <c r="F78" s="100"/>
      <c r="G78" s="100"/>
      <c r="H78" s="100"/>
      <c r="I78" s="108"/>
      <c r="J78" s="364"/>
      <c r="K78" s="101"/>
      <c r="L78" s="294"/>
      <c r="M78" s="100"/>
      <c r="N78" s="100"/>
      <c r="O78" s="100"/>
      <c r="P78" s="100"/>
      <c r="Q78" s="72">
        <f t="shared" si="91"/>
        <v>0</v>
      </c>
      <c r="R78" s="73" t="e">
        <f t="shared" si="76"/>
        <v>#DIV/0!</v>
      </c>
      <c r="S78" s="305"/>
      <c r="T78" s="304"/>
      <c r="U78" s="102" t="e">
        <f t="shared" si="80"/>
        <v>#DIV/0!</v>
      </c>
      <c r="V78" s="102" t="e">
        <f t="shared" si="81"/>
        <v>#DIV/0!</v>
      </c>
      <c r="W78" s="103" t="e">
        <f t="shared" si="82"/>
        <v>#DIV/0!</v>
      </c>
      <c r="X78" s="102"/>
    </row>
    <row r="79" spans="1:24" s="104" customFormat="1" x14ac:dyDescent="0.2">
      <c r="A79" s="95"/>
      <c r="B79" s="96" t="s">
        <v>693</v>
      </c>
      <c r="C79" s="97"/>
      <c r="D79" s="98" t="e">
        <f t="shared" si="83"/>
        <v>#DIV/0!</v>
      </c>
      <c r="E79" s="99" t="e">
        <f t="shared" si="89"/>
        <v>#DIV/0!</v>
      </c>
      <c r="F79" s="100"/>
      <c r="G79" s="100"/>
      <c r="H79" s="100"/>
      <c r="I79" s="108"/>
      <c r="J79" s="364"/>
      <c r="K79" s="101"/>
      <c r="L79" s="294"/>
      <c r="M79" s="100"/>
      <c r="N79" s="100"/>
      <c r="O79" s="100"/>
      <c r="P79" s="100"/>
      <c r="Q79" s="72">
        <f t="shared" si="91"/>
        <v>0</v>
      </c>
      <c r="R79" s="73" t="e">
        <f t="shared" si="76"/>
        <v>#DIV/0!</v>
      </c>
      <c r="S79" s="305"/>
      <c r="T79" s="304"/>
      <c r="U79" s="102" t="e">
        <f t="shared" si="80"/>
        <v>#DIV/0!</v>
      </c>
      <c r="V79" s="102" t="e">
        <f t="shared" si="81"/>
        <v>#DIV/0!</v>
      </c>
      <c r="W79" s="103" t="e">
        <f t="shared" si="82"/>
        <v>#DIV/0!</v>
      </c>
      <c r="X79" s="102"/>
    </row>
    <row r="80" spans="1:24" s="104" customFormat="1" x14ac:dyDescent="0.2">
      <c r="A80" s="95"/>
      <c r="B80" s="96" t="s">
        <v>694</v>
      </c>
      <c r="C80" s="97"/>
      <c r="D80" s="98" t="e">
        <f t="shared" si="83"/>
        <v>#DIV/0!</v>
      </c>
      <c r="E80" s="99" t="e">
        <f t="shared" si="89"/>
        <v>#DIV/0!</v>
      </c>
      <c r="F80" s="100" t="e">
        <f>M80/$S$80</f>
        <v>#DIV/0!</v>
      </c>
      <c r="G80" s="100" t="e">
        <f>N80/$S$80</f>
        <v>#DIV/0!</v>
      </c>
      <c r="H80" s="100" t="e">
        <f>O80/$S$80</f>
        <v>#DIV/0!</v>
      </c>
      <c r="I80" s="108" t="e">
        <f>P80/$S$80</f>
        <v>#DIV/0!</v>
      </c>
      <c r="J80" s="364"/>
      <c r="K80" s="101"/>
      <c r="L80" s="294"/>
      <c r="M80" s="100">
        <f>$L$80*S128</f>
        <v>0</v>
      </c>
      <c r="N80" s="100">
        <f t="shared" ref="N80:P80" si="92">$L$80*T128</f>
        <v>0</v>
      </c>
      <c r="O80" s="100">
        <f t="shared" si="92"/>
        <v>0</v>
      </c>
      <c r="P80" s="100">
        <f t="shared" si="92"/>
        <v>0</v>
      </c>
      <c r="Q80" s="72">
        <f>L80-J80</f>
        <v>0</v>
      </c>
      <c r="R80" s="73" t="e">
        <f t="shared" si="76"/>
        <v>#DIV/0!</v>
      </c>
      <c r="S80" s="305"/>
      <c r="T80" s="304"/>
      <c r="U80" s="102" t="e">
        <f t="shared" si="80"/>
        <v>#DIV/0!</v>
      </c>
      <c r="V80" s="102" t="e">
        <f t="shared" si="81"/>
        <v>#DIV/0!</v>
      </c>
      <c r="W80" s="103" t="e">
        <f t="shared" si="82"/>
        <v>#DIV/0!</v>
      </c>
      <c r="X80" s="102"/>
    </row>
    <row r="81" spans="1:24" s="104" customFormat="1" x14ac:dyDescent="0.2">
      <c r="A81" s="95"/>
      <c r="B81" s="96" t="s">
        <v>695</v>
      </c>
      <c r="C81" s="97"/>
      <c r="D81" s="98" t="e">
        <f t="shared" si="83"/>
        <v>#DIV/0!</v>
      </c>
      <c r="E81" s="99" t="e">
        <f t="shared" si="89"/>
        <v>#DIV/0!</v>
      </c>
      <c r="F81" s="100" t="e">
        <f>M81/$S$81</f>
        <v>#DIV/0!</v>
      </c>
      <c r="G81" s="100" t="e">
        <f>N81/$S$81</f>
        <v>#DIV/0!</v>
      </c>
      <c r="H81" s="100" t="e">
        <f>O81/$S$81</f>
        <v>#DIV/0!</v>
      </c>
      <c r="I81" s="108" t="e">
        <f>P81/$S$81</f>
        <v>#DIV/0!</v>
      </c>
      <c r="J81" s="364"/>
      <c r="K81" s="101"/>
      <c r="L81" s="294"/>
      <c r="M81" s="100">
        <f>$L$81*S128</f>
        <v>0</v>
      </c>
      <c r="N81" s="100">
        <f t="shared" ref="N81:P81" si="93">$L$81*T128</f>
        <v>0</v>
      </c>
      <c r="O81" s="100">
        <f t="shared" si="93"/>
        <v>0</v>
      </c>
      <c r="P81" s="100">
        <f t="shared" si="93"/>
        <v>0</v>
      </c>
      <c r="Q81" s="72">
        <f>L81-J81</f>
        <v>0</v>
      </c>
      <c r="R81" s="73" t="e">
        <f t="shared" si="76"/>
        <v>#DIV/0!</v>
      </c>
      <c r="S81" s="305"/>
      <c r="T81" s="304"/>
      <c r="U81" s="102" t="e">
        <f t="shared" si="80"/>
        <v>#DIV/0!</v>
      </c>
      <c r="V81" s="102" t="e">
        <f t="shared" si="81"/>
        <v>#DIV/0!</v>
      </c>
      <c r="W81" s="103" t="e">
        <f t="shared" si="82"/>
        <v>#DIV/0!</v>
      </c>
      <c r="X81" s="102"/>
    </row>
    <row r="82" spans="1:24" s="94" customFormat="1" ht="18" customHeight="1" x14ac:dyDescent="0.2">
      <c r="A82" s="79">
        <v>13</v>
      </c>
      <c r="B82" s="80" t="s">
        <v>699</v>
      </c>
      <c r="C82" s="81" t="s">
        <v>172</v>
      </c>
      <c r="D82" s="82" t="e">
        <f t="shared" si="83"/>
        <v>#DIV/0!</v>
      </c>
      <c r="E82" s="83" t="e">
        <f t="shared" si="89"/>
        <v>#DIV/0!</v>
      </c>
      <c r="F82" s="84" t="e">
        <f>M82/$S$82</f>
        <v>#DIV/0!</v>
      </c>
      <c r="G82" s="84" t="e">
        <f>N82/$S$82</f>
        <v>#DIV/0!</v>
      </c>
      <c r="H82" s="84" t="e">
        <f>O82/$S$82</f>
        <v>#DIV/0!</v>
      </c>
      <c r="I82" s="84" t="e">
        <f>P82/$S$82</f>
        <v>#DIV/0!</v>
      </c>
      <c r="J82" s="86">
        <f>SUM(J83:J89)</f>
        <v>0</v>
      </c>
      <c r="K82" s="85">
        <f>L82/$L$5</f>
        <v>0</v>
      </c>
      <c r="L82" s="86">
        <f>SUM(L83:L89)</f>
        <v>0</v>
      </c>
      <c r="M82" s="84">
        <f>SUM(M83:M89)</f>
        <v>0</v>
      </c>
      <c r="N82" s="84">
        <f t="shared" ref="N82:P82" si="94">SUM(N83:N89)</f>
        <v>0</v>
      </c>
      <c r="O82" s="84">
        <f t="shared" si="94"/>
        <v>0</v>
      </c>
      <c r="P82" s="84">
        <f t="shared" si="94"/>
        <v>0</v>
      </c>
      <c r="Q82" s="87">
        <f>L82-J82</f>
        <v>0</v>
      </c>
      <c r="R82" s="88" t="e">
        <f t="shared" si="76"/>
        <v>#DIV/0!</v>
      </c>
      <c r="S82" s="89">
        <f>SUM(S83:S89)</f>
        <v>0</v>
      </c>
      <c r="T82" s="90"/>
      <c r="U82" s="91" t="e">
        <f t="shared" si="80"/>
        <v>#DIV/0!</v>
      </c>
      <c r="V82" s="91" t="e">
        <f t="shared" si="81"/>
        <v>#DIV/0!</v>
      </c>
      <c r="W82" s="92" t="e">
        <f t="shared" si="82"/>
        <v>#DIV/0!</v>
      </c>
      <c r="X82" s="93"/>
    </row>
    <row r="83" spans="1:24" s="104" customFormat="1" x14ac:dyDescent="0.2">
      <c r="A83" s="95"/>
      <c r="B83" s="96" t="s">
        <v>689</v>
      </c>
      <c r="C83" s="97"/>
      <c r="D83" s="98" t="e">
        <f t="shared" si="83"/>
        <v>#DIV/0!</v>
      </c>
      <c r="E83" s="99" t="e">
        <f>D83/12</f>
        <v>#DIV/0!</v>
      </c>
      <c r="F83" s="100" t="e">
        <f>M83/$S$83</f>
        <v>#DIV/0!</v>
      </c>
      <c r="G83" s="100" t="e">
        <f>N83/$S$83</f>
        <v>#DIV/0!</v>
      </c>
      <c r="H83" s="100" t="e">
        <f>O83/$S$83</f>
        <v>#DIV/0!</v>
      </c>
      <c r="I83" s="100" t="e">
        <f>P83/$S$83</f>
        <v>#DIV/0!</v>
      </c>
      <c r="J83" s="294"/>
      <c r="K83" s="101"/>
      <c r="L83" s="294"/>
      <c r="M83" s="100">
        <f>$L$83*S128</f>
        <v>0</v>
      </c>
      <c r="N83" s="100">
        <f t="shared" ref="N83:P83" si="95">$L$83*T128</f>
        <v>0</v>
      </c>
      <c r="O83" s="100">
        <f t="shared" si="95"/>
        <v>0</v>
      </c>
      <c r="P83" s="100">
        <f t="shared" si="95"/>
        <v>0</v>
      </c>
      <c r="Q83" s="72">
        <f>L83-J83</f>
        <v>0</v>
      </c>
      <c r="R83" s="73" t="e">
        <f t="shared" si="76"/>
        <v>#DIV/0!</v>
      </c>
      <c r="S83" s="305"/>
      <c r="T83" s="304"/>
      <c r="U83" s="102" t="e">
        <f t="shared" si="80"/>
        <v>#DIV/0!</v>
      </c>
      <c r="V83" s="102" t="e">
        <f t="shared" si="81"/>
        <v>#DIV/0!</v>
      </c>
      <c r="W83" s="103" t="e">
        <f t="shared" si="82"/>
        <v>#DIV/0!</v>
      </c>
      <c r="X83" s="102"/>
    </row>
    <row r="84" spans="1:24" s="104" customFormat="1" x14ac:dyDescent="0.2">
      <c r="A84" s="95"/>
      <c r="B84" s="96" t="s">
        <v>690</v>
      </c>
      <c r="C84" s="97"/>
      <c r="D84" s="98" t="e">
        <f t="shared" si="83"/>
        <v>#DIV/0!</v>
      </c>
      <c r="E84" s="99" t="e">
        <f t="shared" ref="E84:E89" si="96">D84/12</f>
        <v>#DIV/0!</v>
      </c>
      <c r="F84" s="100"/>
      <c r="G84" s="100"/>
      <c r="H84" s="100"/>
      <c r="I84" s="100"/>
      <c r="J84" s="294"/>
      <c r="K84" s="101"/>
      <c r="L84" s="294"/>
      <c r="M84" s="100">
        <f>$L$84*S128</f>
        <v>0</v>
      </c>
      <c r="N84" s="100">
        <f t="shared" ref="N84:P84" si="97">$L$84*T128</f>
        <v>0</v>
      </c>
      <c r="O84" s="100">
        <f t="shared" si="97"/>
        <v>0</v>
      </c>
      <c r="P84" s="100">
        <f t="shared" si="97"/>
        <v>0</v>
      </c>
      <c r="Q84" s="72">
        <f t="shared" ref="Q84:Q87" si="98">L84-J84</f>
        <v>0</v>
      </c>
      <c r="R84" s="73" t="e">
        <f t="shared" si="76"/>
        <v>#DIV/0!</v>
      </c>
      <c r="S84" s="305"/>
      <c r="T84" s="304"/>
      <c r="U84" s="102" t="e">
        <f t="shared" si="80"/>
        <v>#DIV/0!</v>
      </c>
      <c r="V84" s="102" t="e">
        <f t="shared" si="81"/>
        <v>#DIV/0!</v>
      </c>
      <c r="W84" s="103" t="e">
        <f t="shared" si="82"/>
        <v>#DIV/0!</v>
      </c>
      <c r="X84" s="102"/>
    </row>
    <row r="85" spans="1:24" s="104" customFormat="1" x14ac:dyDescent="0.2">
      <c r="A85" s="95"/>
      <c r="B85" s="96" t="s">
        <v>691</v>
      </c>
      <c r="C85" s="97"/>
      <c r="D85" s="98" t="e">
        <f t="shared" si="83"/>
        <v>#DIV/0!</v>
      </c>
      <c r="E85" s="99" t="e">
        <f t="shared" si="96"/>
        <v>#DIV/0!</v>
      </c>
      <c r="F85" s="100"/>
      <c r="G85" s="100"/>
      <c r="H85" s="100"/>
      <c r="I85" s="100"/>
      <c r="J85" s="294"/>
      <c r="K85" s="101"/>
      <c r="L85" s="294"/>
      <c r="M85" s="100"/>
      <c r="N85" s="100"/>
      <c r="O85" s="100"/>
      <c r="P85" s="100"/>
      <c r="Q85" s="72">
        <f t="shared" si="98"/>
        <v>0</v>
      </c>
      <c r="R85" s="73" t="e">
        <f t="shared" si="76"/>
        <v>#DIV/0!</v>
      </c>
      <c r="S85" s="305"/>
      <c r="T85" s="304"/>
      <c r="U85" s="102" t="e">
        <f t="shared" si="80"/>
        <v>#DIV/0!</v>
      </c>
      <c r="V85" s="102" t="e">
        <f t="shared" si="81"/>
        <v>#DIV/0!</v>
      </c>
      <c r="W85" s="103" t="e">
        <f t="shared" si="82"/>
        <v>#DIV/0!</v>
      </c>
      <c r="X85" s="102"/>
    </row>
    <row r="86" spans="1:24" s="104" customFormat="1" x14ac:dyDescent="0.2">
      <c r="A86" s="95"/>
      <c r="B86" s="96" t="s">
        <v>692</v>
      </c>
      <c r="C86" s="97"/>
      <c r="D86" s="98" t="e">
        <f t="shared" si="83"/>
        <v>#DIV/0!</v>
      </c>
      <c r="E86" s="99" t="e">
        <f t="shared" si="96"/>
        <v>#DIV/0!</v>
      </c>
      <c r="F86" s="100"/>
      <c r="G86" s="100"/>
      <c r="H86" s="100"/>
      <c r="I86" s="100"/>
      <c r="J86" s="294"/>
      <c r="K86" s="101"/>
      <c r="L86" s="294"/>
      <c r="M86" s="100"/>
      <c r="N86" s="100"/>
      <c r="O86" s="100"/>
      <c r="P86" s="100"/>
      <c r="Q86" s="72">
        <f t="shared" si="98"/>
        <v>0</v>
      </c>
      <c r="R86" s="73" t="e">
        <f t="shared" si="76"/>
        <v>#DIV/0!</v>
      </c>
      <c r="S86" s="305"/>
      <c r="T86" s="304"/>
      <c r="U86" s="102" t="e">
        <f t="shared" si="80"/>
        <v>#DIV/0!</v>
      </c>
      <c r="V86" s="102" t="e">
        <f t="shared" si="81"/>
        <v>#DIV/0!</v>
      </c>
      <c r="W86" s="103" t="e">
        <f t="shared" si="82"/>
        <v>#DIV/0!</v>
      </c>
      <c r="X86" s="102"/>
    </row>
    <row r="87" spans="1:24" s="104" customFormat="1" x14ac:dyDescent="0.2">
      <c r="A87" s="95"/>
      <c r="B87" s="96" t="s">
        <v>693</v>
      </c>
      <c r="C87" s="97"/>
      <c r="D87" s="98" t="e">
        <f t="shared" si="83"/>
        <v>#DIV/0!</v>
      </c>
      <c r="E87" s="99" t="e">
        <f t="shared" si="96"/>
        <v>#DIV/0!</v>
      </c>
      <c r="F87" s="100"/>
      <c r="G87" s="100"/>
      <c r="H87" s="100"/>
      <c r="I87" s="100"/>
      <c r="J87" s="294"/>
      <c r="K87" s="101"/>
      <c r="L87" s="294"/>
      <c r="M87" s="100"/>
      <c r="N87" s="100"/>
      <c r="O87" s="100"/>
      <c r="P87" s="100"/>
      <c r="Q87" s="72">
        <f t="shared" si="98"/>
        <v>0</v>
      </c>
      <c r="R87" s="73" t="e">
        <f t="shared" si="76"/>
        <v>#DIV/0!</v>
      </c>
      <c r="S87" s="305"/>
      <c r="T87" s="304"/>
      <c r="U87" s="102" t="e">
        <f t="shared" si="80"/>
        <v>#DIV/0!</v>
      </c>
      <c r="V87" s="102" t="e">
        <f t="shared" si="81"/>
        <v>#DIV/0!</v>
      </c>
      <c r="W87" s="103" t="e">
        <f t="shared" si="82"/>
        <v>#DIV/0!</v>
      </c>
      <c r="X87" s="102"/>
    </row>
    <row r="88" spans="1:24" s="104" customFormat="1" x14ac:dyDescent="0.2">
      <c r="A88" s="95"/>
      <c r="B88" s="96" t="s">
        <v>694</v>
      </c>
      <c r="C88" s="97"/>
      <c r="D88" s="98" t="e">
        <f t="shared" si="83"/>
        <v>#DIV/0!</v>
      </c>
      <c r="E88" s="99" t="e">
        <f t="shared" si="96"/>
        <v>#DIV/0!</v>
      </c>
      <c r="F88" s="100" t="e">
        <f>M88/$S$88</f>
        <v>#DIV/0!</v>
      </c>
      <c r="G88" s="100" t="e">
        <f>N88/$S$88</f>
        <v>#DIV/0!</v>
      </c>
      <c r="H88" s="100" t="e">
        <f>O88/$S$88</f>
        <v>#DIV/0!</v>
      </c>
      <c r="I88" s="100" t="e">
        <f>P88/$S$88</f>
        <v>#DIV/0!</v>
      </c>
      <c r="J88" s="294"/>
      <c r="K88" s="101"/>
      <c r="L88" s="294"/>
      <c r="M88" s="100">
        <f>$L$88*S128</f>
        <v>0</v>
      </c>
      <c r="N88" s="100">
        <f t="shared" ref="N88:P88" si="99">$L$88*T128</f>
        <v>0</v>
      </c>
      <c r="O88" s="100">
        <f t="shared" si="99"/>
        <v>0</v>
      </c>
      <c r="P88" s="100">
        <f t="shared" si="99"/>
        <v>0</v>
      </c>
      <c r="Q88" s="72">
        <f>L88-J88</f>
        <v>0</v>
      </c>
      <c r="R88" s="73" t="e">
        <f t="shared" si="76"/>
        <v>#DIV/0!</v>
      </c>
      <c r="S88" s="305"/>
      <c r="T88" s="304"/>
      <c r="U88" s="102" t="e">
        <f t="shared" si="80"/>
        <v>#DIV/0!</v>
      </c>
      <c r="V88" s="102" t="e">
        <f t="shared" si="81"/>
        <v>#DIV/0!</v>
      </c>
      <c r="W88" s="103" t="e">
        <f t="shared" si="82"/>
        <v>#DIV/0!</v>
      </c>
      <c r="X88" s="102"/>
    </row>
    <row r="89" spans="1:24" s="104" customFormat="1" x14ac:dyDescent="0.2">
      <c r="A89" s="95"/>
      <c r="B89" s="96" t="s">
        <v>695</v>
      </c>
      <c r="C89" s="97"/>
      <c r="D89" s="98" t="e">
        <f t="shared" si="83"/>
        <v>#DIV/0!</v>
      </c>
      <c r="E89" s="99" t="e">
        <f t="shared" si="96"/>
        <v>#DIV/0!</v>
      </c>
      <c r="F89" s="100" t="e">
        <f>M89/$S$89</f>
        <v>#DIV/0!</v>
      </c>
      <c r="G89" s="100" t="e">
        <f>N89/$S$89</f>
        <v>#DIV/0!</v>
      </c>
      <c r="H89" s="100" t="e">
        <f>O89/$S$89</f>
        <v>#DIV/0!</v>
      </c>
      <c r="I89" s="100" t="e">
        <f>P89/$S$89</f>
        <v>#DIV/0!</v>
      </c>
      <c r="J89" s="294"/>
      <c r="K89" s="101"/>
      <c r="L89" s="294"/>
      <c r="M89" s="100">
        <f>$L$89*S128</f>
        <v>0</v>
      </c>
      <c r="N89" s="100">
        <f t="shared" ref="N89:P89" si="100">$L$89*T128</f>
        <v>0</v>
      </c>
      <c r="O89" s="100">
        <f t="shared" si="100"/>
        <v>0</v>
      </c>
      <c r="P89" s="100">
        <f t="shared" si="100"/>
        <v>0</v>
      </c>
      <c r="Q89" s="72">
        <f>L89-J89</f>
        <v>0</v>
      </c>
      <c r="R89" s="73" t="e">
        <f t="shared" si="76"/>
        <v>#DIV/0!</v>
      </c>
      <c r="S89" s="305"/>
      <c r="T89" s="304"/>
      <c r="U89" s="102" t="e">
        <f t="shared" si="80"/>
        <v>#DIV/0!</v>
      </c>
      <c r="V89" s="102" t="e">
        <f t="shared" si="81"/>
        <v>#DIV/0!</v>
      </c>
      <c r="W89" s="103" t="e">
        <f t="shared" si="82"/>
        <v>#DIV/0!</v>
      </c>
      <c r="X89" s="102"/>
    </row>
    <row r="90" spans="1:24" s="94" customFormat="1" ht="18" customHeight="1" x14ac:dyDescent="0.2">
      <c r="A90" s="80"/>
      <c r="B90" s="80" t="s">
        <v>700</v>
      </c>
      <c r="C90" s="109"/>
      <c r="D90" s="84"/>
      <c r="E90" s="110"/>
      <c r="F90" s="84"/>
      <c r="G90" s="84"/>
      <c r="H90" s="84"/>
      <c r="I90" s="84"/>
      <c r="J90" s="111"/>
      <c r="K90" s="85">
        <f>L90/L5</f>
        <v>0</v>
      </c>
      <c r="L90" s="111"/>
      <c r="M90" s="84">
        <f>$L$90*S128</f>
        <v>0</v>
      </c>
      <c r="N90" s="84">
        <f>$L$90*T128</f>
        <v>0</v>
      </c>
      <c r="O90" s="84">
        <f>$L$90*U128</f>
        <v>0</v>
      </c>
      <c r="P90" s="84">
        <f>$L$90*V128</f>
        <v>0</v>
      </c>
      <c r="Q90" s="84">
        <f>L90-J90</f>
        <v>0</v>
      </c>
      <c r="R90" s="112" t="e">
        <f>L90/J90-1</f>
        <v>#DIV/0!</v>
      </c>
      <c r="S90" s="113"/>
      <c r="T90" s="113"/>
      <c r="U90" s="93"/>
      <c r="V90" s="93"/>
      <c r="X90" s="93"/>
    </row>
    <row r="91" spans="1:24" s="104" customFormat="1" ht="13.5" thickBot="1" x14ac:dyDescent="0.25">
      <c r="A91" s="114"/>
      <c r="B91" s="115"/>
      <c r="C91" s="116"/>
      <c r="D91" s="117"/>
      <c r="E91" s="118"/>
      <c r="F91" s="119"/>
      <c r="G91" s="119"/>
      <c r="H91" s="119"/>
      <c r="I91" s="120"/>
      <c r="J91" s="121"/>
      <c r="K91" s="122"/>
      <c r="L91" s="123"/>
      <c r="M91" s="119"/>
      <c r="N91" s="119"/>
      <c r="O91" s="119"/>
      <c r="P91" s="119"/>
      <c r="Q91" s="124"/>
      <c r="R91" s="125"/>
      <c r="S91" s="126"/>
      <c r="T91" s="127"/>
      <c r="U91" s="102"/>
      <c r="V91" s="102"/>
      <c r="W91" s="103"/>
      <c r="X91" s="102"/>
    </row>
    <row r="92" spans="1:24" s="144" customFormat="1" ht="51" x14ac:dyDescent="0.2">
      <c r="A92" s="128">
        <v>12</v>
      </c>
      <c r="B92" s="129" t="s">
        <v>701</v>
      </c>
      <c r="C92" s="130" t="s">
        <v>180</v>
      </c>
      <c r="D92" s="131" t="e">
        <f t="shared" ref="D92:D107" si="101">L92/S92</f>
        <v>#DIV/0!</v>
      </c>
      <c r="E92" s="132" t="e">
        <f t="shared" ref="E92" si="102">SUM(E93:E99)/2</f>
        <v>#DIV/0!</v>
      </c>
      <c r="F92" s="133" t="e">
        <f>M92/$S$92</f>
        <v>#DIV/0!</v>
      </c>
      <c r="G92" s="133" t="e">
        <f>N92/$S$92</f>
        <v>#DIV/0!</v>
      </c>
      <c r="H92" s="133" t="e">
        <f>O92/$S$92</f>
        <v>#DIV/0!</v>
      </c>
      <c r="I92" s="133" t="e">
        <f>P92/$S$92</f>
        <v>#DIV/0!</v>
      </c>
      <c r="J92" s="134">
        <f>SUM(J93:J99)</f>
        <v>0</v>
      </c>
      <c r="K92" s="135"/>
      <c r="L92" s="136">
        <f>SUM(L93:L99)</f>
        <v>0</v>
      </c>
      <c r="M92" s="133" t="e">
        <f>SUM(M93:M99)</f>
        <v>#DIV/0!</v>
      </c>
      <c r="N92" s="133" t="e">
        <f t="shared" ref="N92:P92" si="103">SUM(N93:N99)</f>
        <v>#DIV/0!</v>
      </c>
      <c r="O92" s="133" t="e">
        <f t="shared" si="103"/>
        <v>#DIV/0!</v>
      </c>
      <c r="P92" s="133" t="e">
        <f t="shared" si="103"/>
        <v>#DIV/0!</v>
      </c>
      <c r="Q92" s="137">
        <f>L92-J92</f>
        <v>0</v>
      </c>
      <c r="R92" s="138" t="e">
        <f t="shared" si="76"/>
        <v>#DIV/0!</v>
      </c>
      <c r="S92" s="139">
        <f>SUM(S93:S99)</f>
        <v>0</v>
      </c>
      <c r="T92" s="140"/>
      <c r="U92" s="141" t="e">
        <f t="shared" ref="U92:U107" si="104">D92*S92</f>
        <v>#DIV/0!</v>
      </c>
      <c r="V92" s="141" t="e">
        <f t="shared" ref="V92:V107" si="105">L92-U92</f>
        <v>#DIV/0!</v>
      </c>
      <c r="W92" s="142" t="e">
        <f t="shared" ref="W92:W107" si="106">L92/S92</f>
        <v>#DIV/0!</v>
      </c>
      <c r="X92" s="143"/>
    </row>
    <row r="93" spans="1:24" s="104" customFormat="1" x14ac:dyDescent="0.2">
      <c r="A93" s="95"/>
      <c r="B93" s="96" t="s">
        <v>689</v>
      </c>
      <c r="C93" s="97"/>
      <c r="D93" s="98" t="e">
        <f t="shared" si="101"/>
        <v>#DIV/0!</v>
      </c>
      <c r="E93" s="99" t="e">
        <f>D93/12</f>
        <v>#DIV/0!</v>
      </c>
      <c r="F93" s="100" t="e">
        <f>M93/$S$93</f>
        <v>#DIV/0!</v>
      </c>
      <c r="G93" s="100" t="e">
        <f>N93/$S$93</f>
        <v>#DIV/0!</v>
      </c>
      <c r="H93" s="100" t="e">
        <f>O93/$S$93</f>
        <v>#DIV/0!</v>
      </c>
      <c r="I93" s="100" t="e">
        <f>P93/$S$93</f>
        <v>#DIV/0!</v>
      </c>
      <c r="J93" s="295"/>
      <c r="K93" s="101"/>
      <c r="L93" s="294"/>
      <c r="M93" s="100" t="e">
        <f>$L$93*S127</f>
        <v>#DIV/0!</v>
      </c>
      <c r="N93" s="100" t="e">
        <f t="shared" ref="N93:P93" si="107">$L$93*T127</f>
        <v>#DIV/0!</v>
      </c>
      <c r="O93" s="100" t="e">
        <f t="shared" si="107"/>
        <v>#DIV/0!</v>
      </c>
      <c r="P93" s="100" t="e">
        <f t="shared" si="107"/>
        <v>#DIV/0!</v>
      </c>
      <c r="Q93" s="72">
        <f>L93-J93</f>
        <v>0</v>
      </c>
      <c r="R93" s="73" t="e">
        <f t="shared" si="76"/>
        <v>#DIV/0!</v>
      </c>
      <c r="S93" s="305"/>
      <c r="T93" s="304"/>
      <c r="U93" s="102" t="e">
        <f t="shared" si="104"/>
        <v>#DIV/0!</v>
      </c>
      <c r="V93" s="102" t="e">
        <f t="shared" si="105"/>
        <v>#DIV/0!</v>
      </c>
      <c r="W93" s="103" t="e">
        <f t="shared" si="106"/>
        <v>#DIV/0!</v>
      </c>
      <c r="X93" s="102"/>
    </row>
    <row r="94" spans="1:24" s="104" customFormat="1" x14ac:dyDescent="0.2">
      <c r="A94" s="95"/>
      <c r="B94" s="96" t="s">
        <v>690</v>
      </c>
      <c r="C94" s="97"/>
      <c r="D94" s="98" t="e">
        <f t="shared" si="101"/>
        <v>#DIV/0!</v>
      </c>
      <c r="E94" s="99" t="e">
        <f t="shared" ref="E94:E99" si="108">D94/12</f>
        <v>#DIV/0!</v>
      </c>
      <c r="F94" s="100" t="e">
        <f>M94/$S$94</f>
        <v>#DIV/0!</v>
      </c>
      <c r="G94" s="100" t="e">
        <f>N94/$S$94</f>
        <v>#DIV/0!</v>
      </c>
      <c r="H94" s="100" t="e">
        <f>O94/$S$94</f>
        <v>#DIV/0!</v>
      </c>
      <c r="I94" s="100" t="e">
        <f>P94/$S$94</f>
        <v>#DIV/0!</v>
      </c>
      <c r="J94" s="295"/>
      <c r="K94" s="101"/>
      <c r="L94" s="294"/>
      <c r="M94" s="100" t="e">
        <f>$L$94*S127</f>
        <v>#DIV/0!</v>
      </c>
      <c r="N94" s="100" t="e">
        <f t="shared" ref="N94:P94" si="109">$L$94*T127</f>
        <v>#DIV/0!</v>
      </c>
      <c r="O94" s="100" t="e">
        <f t="shared" si="109"/>
        <v>#DIV/0!</v>
      </c>
      <c r="P94" s="100" t="e">
        <f t="shared" si="109"/>
        <v>#DIV/0!</v>
      </c>
      <c r="Q94" s="72">
        <f t="shared" ref="Q94:Q97" si="110">L94-J94</f>
        <v>0</v>
      </c>
      <c r="R94" s="73" t="e">
        <f t="shared" si="76"/>
        <v>#DIV/0!</v>
      </c>
      <c r="S94" s="305"/>
      <c r="T94" s="304"/>
      <c r="U94" s="102" t="e">
        <f t="shared" si="104"/>
        <v>#DIV/0!</v>
      </c>
      <c r="V94" s="102" t="e">
        <f t="shared" si="105"/>
        <v>#DIV/0!</v>
      </c>
      <c r="W94" s="103" t="e">
        <f t="shared" si="106"/>
        <v>#DIV/0!</v>
      </c>
      <c r="X94" s="102"/>
    </row>
    <row r="95" spans="1:24" s="104" customFormat="1" x14ac:dyDescent="0.2">
      <c r="A95" s="95"/>
      <c r="B95" s="96" t="s">
        <v>691</v>
      </c>
      <c r="C95" s="97"/>
      <c r="D95" s="98" t="e">
        <f t="shared" si="101"/>
        <v>#DIV/0!</v>
      </c>
      <c r="E95" s="99" t="e">
        <f t="shared" si="108"/>
        <v>#DIV/0!</v>
      </c>
      <c r="F95" s="100"/>
      <c r="G95" s="100"/>
      <c r="H95" s="100"/>
      <c r="I95" s="108"/>
      <c r="J95" s="295"/>
      <c r="K95" s="101"/>
      <c r="L95" s="294"/>
      <c r="M95" s="100"/>
      <c r="N95" s="100"/>
      <c r="O95" s="100"/>
      <c r="P95" s="100"/>
      <c r="Q95" s="72">
        <f t="shared" si="110"/>
        <v>0</v>
      </c>
      <c r="R95" s="73" t="e">
        <f t="shared" si="76"/>
        <v>#DIV/0!</v>
      </c>
      <c r="S95" s="305"/>
      <c r="T95" s="304"/>
      <c r="U95" s="102" t="e">
        <f t="shared" si="104"/>
        <v>#DIV/0!</v>
      </c>
      <c r="V95" s="102" t="e">
        <f t="shared" si="105"/>
        <v>#DIV/0!</v>
      </c>
      <c r="W95" s="103" t="e">
        <f t="shared" si="106"/>
        <v>#DIV/0!</v>
      </c>
      <c r="X95" s="102"/>
    </row>
    <row r="96" spans="1:24" s="104" customFormat="1" x14ac:dyDescent="0.2">
      <c r="A96" s="95"/>
      <c r="B96" s="96" t="s">
        <v>692</v>
      </c>
      <c r="C96" s="97"/>
      <c r="D96" s="98" t="e">
        <f t="shared" si="101"/>
        <v>#DIV/0!</v>
      </c>
      <c r="E96" s="99" t="e">
        <f t="shared" si="108"/>
        <v>#DIV/0!</v>
      </c>
      <c r="F96" s="100"/>
      <c r="G96" s="100"/>
      <c r="H96" s="100"/>
      <c r="I96" s="108"/>
      <c r="J96" s="295"/>
      <c r="K96" s="101"/>
      <c r="L96" s="294"/>
      <c r="M96" s="100"/>
      <c r="N96" s="100"/>
      <c r="O96" s="100"/>
      <c r="P96" s="100"/>
      <c r="Q96" s="72">
        <f t="shared" si="110"/>
        <v>0</v>
      </c>
      <c r="R96" s="73" t="e">
        <f t="shared" si="76"/>
        <v>#DIV/0!</v>
      </c>
      <c r="S96" s="305"/>
      <c r="T96" s="304"/>
      <c r="U96" s="102" t="e">
        <f t="shared" si="104"/>
        <v>#DIV/0!</v>
      </c>
      <c r="V96" s="102" t="e">
        <f t="shared" si="105"/>
        <v>#DIV/0!</v>
      </c>
      <c r="W96" s="103" t="e">
        <f t="shared" si="106"/>
        <v>#DIV/0!</v>
      </c>
      <c r="X96" s="102"/>
    </row>
    <row r="97" spans="1:24" s="104" customFormat="1" x14ac:dyDescent="0.2">
      <c r="A97" s="95"/>
      <c r="B97" s="96" t="s">
        <v>693</v>
      </c>
      <c r="C97" s="97"/>
      <c r="D97" s="98" t="e">
        <f t="shared" si="101"/>
        <v>#DIV/0!</v>
      </c>
      <c r="E97" s="99" t="e">
        <f t="shared" si="108"/>
        <v>#DIV/0!</v>
      </c>
      <c r="F97" s="100"/>
      <c r="G97" s="100"/>
      <c r="H97" s="100"/>
      <c r="I97" s="108"/>
      <c r="J97" s="295"/>
      <c r="K97" s="101"/>
      <c r="L97" s="294"/>
      <c r="M97" s="100"/>
      <c r="N97" s="100"/>
      <c r="O97" s="100"/>
      <c r="P97" s="100"/>
      <c r="Q97" s="72">
        <f t="shared" si="110"/>
        <v>0</v>
      </c>
      <c r="R97" s="73" t="e">
        <f t="shared" si="76"/>
        <v>#DIV/0!</v>
      </c>
      <c r="S97" s="305"/>
      <c r="T97" s="304"/>
      <c r="U97" s="102" t="e">
        <f t="shared" si="104"/>
        <v>#DIV/0!</v>
      </c>
      <c r="V97" s="102" t="e">
        <f t="shared" si="105"/>
        <v>#DIV/0!</v>
      </c>
      <c r="W97" s="103" t="e">
        <f t="shared" si="106"/>
        <v>#DIV/0!</v>
      </c>
      <c r="X97" s="102"/>
    </row>
    <row r="98" spans="1:24" s="104" customFormat="1" x14ac:dyDescent="0.2">
      <c r="A98" s="95"/>
      <c r="B98" s="96" t="s">
        <v>694</v>
      </c>
      <c r="C98" s="97"/>
      <c r="D98" s="98" t="e">
        <f t="shared" si="101"/>
        <v>#DIV/0!</v>
      </c>
      <c r="E98" s="99" t="e">
        <f t="shared" si="108"/>
        <v>#DIV/0!</v>
      </c>
      <c r="F98" s="100"/>
      <c r="G98" s="100"/>
      <c r="H98" s="100"/>
      <c r="I98" s="108"/>
      <c r="J98" s="295"/>
      <c r="K98" s="101"/>
      <c r="L98" s="294"/>
      <c r="M98" s="100" t="e">
        <f>$L$98*S127</f>
        <v>#DIV/0!</v>
      </c>
      <c r="N98" s="100" t="e">
        <f t="shared" ref="N98:P98" si="111">$L$98*T127</f>
        <v>#DIV/0!</v>
      </c>
      <c r="O98" s="100" t="e">
        <f t="shared" si="111"/>
        <v>#DIV/0!</v>
      </c>
      <c r="P98" s="100" t="e">
        <f t="shared" si="111"/>
        <v>#DIV/0!</v>
      </c>
      <c r="Q98" s="72">
        <f>L98-J98</f>
        <v>0</v>
      </c>
      <c r="R98" s="73" t="e">
        <f t="shared" si="76"/>
        <v>#DIV/0!</v>
      </c>
      <c r="S98" s="305"/>
      <c r="T98" s="304"/>
      <c r="U98" s="102" t="e">
        <f t="shared" si="104"/>
        <v>#DIV/0!</v>
      </c>
      <c r="V98" s="102" t="e">
        <f t="shared" si="105"/>
        <v>#DIV/0!</v>
      </c>
      <c r="W98" s="103" t="e">
        <f t="shared" si="106"/>
        <v>#DIV/0!</v>
      </c>
      <c r="X98" s="102"/>
    </row>
    <row r="99" spans="1:24" s="104" customFormat="1" ht="13.5" thickBot="1" x14ac:dyDescent="0.25">
      <c r="A99" s="145"/>
      <c r="B99" s="146" t="s">
        <v>695</v>
      </c>
      <c r="C99" s="147"/>
      <c r="D99" s="172" t="e">
        <f t="shared" si="101"/>
        <v>#DIV/0!</v>
      </c>
      <c r="E99" s="173" t="e">
        <f t="shared" si="108"/>
        <v>#DIV/0!</v>
      </c>
      <c r="F99" s="148"/>
      <c r="G99" s="148"/>
      <c r="H99" s="148"/>
      <c r="I99" s="149"/>
      <c r="J99" s="298"/>
      <c r="K99" s="150"/>
      <c r="L99" s="299"/>
      <c r="M99" s="148"/>
      <c r="N99" s="148"/>
      <c r="O99" s="148"/>
      <c r="P99" s="148"/>
      <c r="Q99" s="151">
        <f>L99-J99</f>
        <v>0</v>
      </c>
      <c r="R99" s="152" t="e">
        <f t="shared" si="76"/>
        <v>#DIV/0!</v>
      </c>
      <c r="S99" s="309"/>
      <c r="T99" s="310"/>
      <c r="U99" s="102" t="e">
        <f t="shared" si="104"/>
        <v>#DIV/0!</v>
      </c>
      <c r="V99" s="102" t="e">
        <f t="shared" si="105"/>
        <v>#DIV/0!</v>
      </c>
      <c r="W99" s="103" t="e">
        <f t="shared" si="106"/>
        <v>#DIV/0!</v>
      </c>
      <c r="X99" s="102"/>
    </row>
    <row r="100" spans="1:24" s="169" customFormat="1" ht="24.75" customHeight="1" x14ac:dyDescent="0.2">
      <c r="A100" s="153">
        <v>14</v>
      </c>
      <c r="B100" s="154" t="s">
        <v>702</v>
      </c>
      <c r="C100" s="155" t="s">
        <v>172</v>
      </c>
      <c r="D100" s="156" t="e">
        <f t="shared" si="101"/>
        <v>#DIV/0!</v>
      </c>
      <c r="E100" s="157" t="e">
        <f>D100/12</f>
        <v>#DIV/0!</v>
      </c>
      <c r="F100" s="158" t="e">
        <f>M100/$S$100</f>
        <v>#DIV/0!</v>
      </c>
      <c r="G100" s="158" t="e">
        <f>N100/$S$100</f>
        <v>#DIV/0!</v>
      </c>
      <c r="H100" s="158" t="e">
        <f>O100/$S$100</f>
        <v>#DIV/0!</v>
      </c>
      <c r="I100" s="158" t="e">
        <f>P100/$S$100</f>
        <v>#DIV/0!</v>
      </c>
      <c r="J100" s="159">
        <f>SUM(J101:J107)</f>
        <v>0</v>
      </c>
      <c r="K100" s="160"/>
      <c r="L100" s="161">
        <f>SUM(L101:L107)</f>
        <v>0</v>
      </c>
      <c r="M100" s="158">
        <f>SUM(M101:M107)</f>
        <v>0</v>
      </c>
      <c r="N100" s="158">
        <f t="shared" ref="N100:P100" si="112">SUM(N101:N107)</f>
        <v>0</v>
      </c>
      <c r="O100" s="158">
        <f t="shared" si="112"/>
        <v>0</v>
      </c>
      <c r="P100" s="158">
        <f t="shared" si="112"/>
        <v>0</v>
      </c>
      <c r="Q100" s="162">
        <f>L100-J100</f>
        <v>0</v>
      </c>
      <c r="R100" s="163" t="e">
        <f t="shared" si="76"/>
        <v>#DIV/0!</v>
      </c>
      <c r="S100" s="164">
        <f>SUM(S101:S107)</f>
        <v>0</v>
      </c>
      <c r="T100" s="165"/>
      <c r="U100" s="166" t="e">
        <f t="shared" si="104"/>
        <v>#DIV/0!</v>
      </c>
      <c r="V100" s="166" t="e">
        <f t="shared" si="105"/>
        <v>#DIV/0!</v>
      </c>
      <c r="W100" s="167" t="e">
        <f t="shared" si="106"/>
        <v>#DIV/0!</v>
      </c>
      <c r="X100" s="168"/>
    </row>
    <row r="101" spans="1:24" s="104" customFormat="1" x14ac:dyDescent="0.2">
      <c r="A101" s="170"/>
      <c r="B101" s="95" t="s">
        <v>689</v>
      </c>
      <c r="C101" s="97"/>
      <c r="D101" s="98" t="e">
        <f t="shared" si="101"/>
        <v>#DIV/0!</v>
      </c>
      <c r="E101" s="99" t="e">
        <f>D101/12</f>
        <v>#DIV/0!</v>
      </c>
      <c r="F101" s="100" t="e">
        <f>M101/$S$101</f>
        <v>#DIV/0!</v>
      </c>
      <c r="G101" s="100" t="e">
        <f>N101/$S$101</f>
        <v>#DIV/0!</v>
      </c>
      <c r="H101" s="100" t="e">
        <f>O101/$S$101</f>
        <v>#DIV/0!</v>
      </c>
      <c r="I101" s="100" t="e">
        <f>P101/$S$101</f>
        <v>#DIV/0!</v>
      </c>
      <c r="J101" s="295"/>
      <c r="K101" s="101"/>
      <c r="L101" s="294"/>
      <c r="M101" s="100">
        <f>$L$101*S130</f>
        <v>0</v>
      </c>
      <c r="N101" s="100">
        <f t="shared" ref="N101:P101" si="113">$L$101*T130</f>
        <v>0</v>
      </c>
      <c r="O101" s="100">
        <f t="shared" si="113"/>
        <v>0</v>
      </c>
      <c r="P101" s="100">
        <f t="shared" si="113"/>
        <v>0</v>
      </c>
      <c r="Q101" s="72">
        <f>L101-J101</f>
        <v>0</v>
      </c>
      <c r="R101" s="73" t="e">
        <f t="shared" si="76"/>
        <v>#DIV/0!</v>
      </c>
      <c r="S101" s="305"/>
      <c r="T101" s="304"/>
      <c r="U101" s="102" t="e">
        <f t="shared" si="104"/>
        <v>#DIV/0!</v>
      </c>
      <c r="V101" s="102" t="e">
        <f t="shared" si="105"/>
        <v>#DIV/0!</v>
      </c>
      <c r="W101" s="103" t="e">
        <f t="shared" si="106"/>
        <v>#DIV/0!</v>
      </c>
      <c r="X101" s="102"/>
    </row>
    <row r="102" spans="1:24" s="104" customFormat="1" x14ac:dyDescent="0.2">
      <c r="A102" s="170"/>
      <c r="B102" s="95" t="s">
        <v>690</v>
      </c>
      <c r="C102" s="97"/>
      <c r="D102" s="98" t="e">
        <f t="shared" si="101"/>
        <v>#DIV/0!</v>
      </c>
      <c r="E102" s="99" t="e">
        <f t="shared" ref="E102:E107" si="114">D102/12</f>
        <v>#DIV/0!</v>
      </c>
      <c r="F102" s="100" t="e">
        <f>M102/$S$102</f>
        <v>#DIV/0!</v>
      </c>
      <c r="G102" s="100" t="e">
        <f>N102/$S$102</f>
        <v>#DIV/0!</v>
      </c>
      <c r="H102" s="100" t="e">
        <f>O102/$S$102</f>
        <v>#DIV/0!</v>
      </c>
      <c r="I102" s="100" t="e">
        <f>P102/$S$102</f>
        <v>#DIV/0!</v>
      </c>
      <c r="J102" s="295"/>
      <c r="K102" s="101"/>
      <c r="L102" s="294"/>
      <c r="M102" s="100">
        <f>$L$102*S130</f>
        <v>0</v>
      </c>
      <c r="N102" s="100">
        <f t="shared" ref="N102:P102" si="115">$L$102*T130</f>
        <v>0</v>
      </c>
      <c r="O102" s="100">
        <f t="shared" si="115"/>
        <v>0</v>
      </c>
      <c r="P102" s="100">
        <f t="shared" si="115"/>
        <v>0</v>
      </c>
      <c r="Q102" s="72">
        <f t="shared" ref="Q102:Q105" si="116">L102-J102</f>
        <v>0</v>
      </c>
      <c r="R102" s="73" t="e">
        <f t="shared" si="76"/>
        <v>#DIV/0!</v>
      </c>
      <c r="S102" s="305"/>
      <c r="T102" s="304"/>
      <c r="U102" s="102" t="e">
        <f t="shared" si="104"/>
        <v>#DIV/0!</v>
      </c>
      <c r="V102" s="102" t="e">
        <f t="shared" si="105"/>
        <v>#DIV/0!</v>
      </c>
      <c r="W102" s="103" t="e">
        <f t="shared" si="106"/>
        <v>#DIV/0!</v>
      </c>
      <c r="X102" s="102"/>
    </row>
    <row r="103" spans="1:24" s="104" customFormat="1" x14ac:dyDescent="0.2">
      <c r="A103" s="170"/>
      <c r="B103" s="95" t="s">
        <v>691</v>
      </c>
      <c r="C103" s="97"/>
      <c r="D103" s="98" t="e">
        <f t="shared" si="101"/>
        <v>#DIV/0!</v>
      </c>
      <c r="E103" s="99" t="e">
        <f t="shared" si="114"/>
        <v>#DIV/0!</v>
      </c>
      <c r="F103" s="100" t="e">
        <f>M103/$T$9110</f>
        <v>#DIV/0!</v>
      </c>
      <c r="G103" s="100" t="e">
        <f>N103/$T$9110</f>
        <v>#DIV/0!</v>
      </c>
      <c r="H103" s="100" t="e">
        <f>O103/$T$9110</f>
        <v>#DIV/0!</v>
      </c>
      <c r="I103" s="100" t="e">
        <f>P103/$T$9110</f>
        <v>#DIV/0!</v>
      </c>
      <c r="J103" s="295"/>
      <c r="K103" s="101"/>
      <c r="L103" s="294"/>
      <c r="M103" s="100"/>
      <c r="N103" s="100"/>
      <c r="O103" s="100"/>
      <c r="P103" s="100"/>
      <c r="Q103" s="72">
        <f t="shared" si="116"/>
        <v>0</v>
      </c>
      <c r="R103" s="73" t="e">
        <f t="shared" si="76"/>
        <v>#DIV/0!</v>
      </c>
      <c r="S103" s="305"/>
      <c r="T103" s="304"/>
      <c r="U103" s="102" t="e">
        <f t="shared" si="104"/>
        <v>#DIV/0!</v>
      </c>
      <c r="V103" s="102" t="e">
        <f t="shared" si="105"/>
        <v>#DIV/0!</v>
      </c>
      <c r="W103" s="103" t="e">
        <f t="shared" si="106"/>
        <v>#DIV/0!</v>
      </c>
      <c r="X103" s="102"/>
    </row>
    <row r="104" spans="1:24" s="104" customFormat="1" x14ac:dyDescent="0.2">
      <c r="A104" s="170"/>
      <c r="B104" s="95" t="s">
        <v>692</v>
      </c>
      <c r="C104" s="97"/>
      <c r="D104" s="98" t="e">
        <f t="shared" si="101"/>
        <v>#DIV/0!</v>
      </c>
      <c r="E104" s="99" t="e">
        <f t="shared" si="114"/>
        <v>#DIV/0!</v>
      </c>
      <c r="F104" s="100" t="e">
        <f>M104/$S$104</f>
        <v>#DIV/0!</v>
      </c>
      <c r="G104" s="100" t="e">
        <f>N104/$S$104</f>
        <v>#DIV/0!</v>
      </c>
      <c r="H104" s="100" t="e">
        <f>O104/$S$104</f>
        <v>#DIV/0!</v>
      </c>
      <c r="I104" s="100" t="e">
        <f>P104/$S$104</f>
        <v>#DIV/0!</v>
      </c>
      <c r="J104" s="295"/>
      <c r="K104" s="101"/>
      <c r="L104" s="294"/>
      <c r="M104" s="100"/>
      <c r="N104" s="100"/>
      <c r="O104" s="100"/>
      <c r="P104" s="100"/>
      <c r="Q104" s="72">
        <f t="shared" si="116"/>
        <v>0</v>
      </c>
      <c r="R104" s="73" t="e">
        <f t="shared" si="76"/>
        <v>#DIV/0!</v>
      </c>
      <c r="S104" s="305"/>
      <c r="T104" s="304"/>
      <c r="U104" s="102" t="e">
        <f t="shared" si="104"/>
        <v>#DIV/0!</v>
      </c>
      <c r="V104" s="102" t="e">
        <f t="shared" si="105"/>
        <v>#DIV/0!</v>
      </c>
      <c r="W104" s="103" t="e">
        <f t="shared" si="106"/>
        <v>#DIV/0!</v>
      </c>
      <c r="X104" s="102"/>
    </row>
    <row r="105" spans="1:24" s="104" customFormat="1" x14ac:dyDescent="0.2">
      <c r="A105" s="170"/>
      <c r="B105" s="95" t="s">
        <v>693</v>
      </c>
      <c r="C105" s="97"/>
      <c r="D105" s="98" t="e">
        <f t="shared" si="101"/>
        <v>#DIV/0!</v>
      </c>
      <c r="E105" s="99" t="e">
        <f t="shared" si="114"/>
        <v>#DIV/0!</v>
      </c>
      <c r="F105" s="100" t="e">
        <f>M105/$S$105</f>
        <v>#DIV/0!</v>
      </c>
      <c r="G105" s="100" t="e">
        <f>N105/$S$105</f>
        <v>#DIV/0!</v>
      </c>
      <c r="H105" s="100" t="e">
        <f>O105/$S$105</f>
        <v>#DIV/0!</v>
      </c>
      <c r="I105" s="100" t="e">
        <f>P105/$S$105</f>
        <v>#DIV/0!</v>
      </c>
      <c r="J105" s="295"/>
      <c r="K105" s="101"/>
      <c r="L105" s="294"/>
      <c r="M105" s="100"/>
      <c r="N105" s="100"/>
      <c r="O105" s="100"/>
      <c r="P105" s="100"/>
      <c r="Q105" s="72">
        <f t="shared" si="116"/>
        <v>0</v>
      </c>
      <c r="R105" s="73" t="e">
        <f t="shared" si="76"/>
        <v>#DIV/0!</v>
      </c>
      <c r="S105" s="305"/>
      <c r="T105" s="304"/>
      <c r="U105" s="102" t="e">
        <f t="shared" si="104"/>
        <v>#DIV/0!</v>
      </c>
      <c r="V105" s="102" t="e">
        <f t="shared" si="105"/>
        <v>#DIV/0!</v>
      </c>
      <c r="W105" s="103" t="e">
        <f t="shared" si="106"/>
        <v>#DIV/0!</v>
      </c>
      <c r="X105" s="102"/>
    </row>
    <row r="106" spans="1:24" s="104" customFormat="1" x14ac:dyDescent="0.2">
      <c r="A106" s="170"/>
      <c r="B106" s="95" t="s">
        <v>694</v>
      </c>
      <c r="C106" s="97"/>
      <c r="D106" s="98" t="e">
        <f t="shared" si="101"/>
        <v>#DIV/0!</v>
      </c>
      <c r="E106" s="99" t="e">
        <f t="shared" si="114"/>
        <v>#DIV/0!</v>
      </c>
      <c r="F106" s="100" t="e">
        <f>M106/$S$106</f>
        <v>#DIV/0!</v>
      </c>
      <c r="G106" s="100" t="e">
        <f>N106/$S$106</f>
        <v>#DIV/0!</v>
      </c>
      <c r="H106" s="100" t="e">
        <f>O106/$S$106</f>
        <v>#DIV/0!</v>
      </c>
      <c r="I106" s="100" t="e">
        <f>P106/$S$106</f>
        <v>#DIV/0!</v>
      </c>
      <c r="J106" s="295"/>
      <c r="K106" s="101"/>
      <c r="L106" s="294"/>
      <c r="M106" s="100"/>
      <c r="N106" s="100"/>
      <c r="O106" s="100"/>
      <c r="P106" s="100"/>
      <c r="Q106" s="72">
        <f>L106-J106</f>
        <v>0</v>
      </c>
      <c r="R106" s="73" t="e">
        <f t="shared" si="76"/>
        <v>#DIV/0!</v>
      </c>
      <c r="S106" s="305"/>
      <c r="T106" s="304"/>
      <c r="U106" s="102" t="e">
        <f t="shared" si="104"/>
        <v>#DIV/0!</v>
      </c>
      <c r="V106" s="102" t="e">
        <f t="shared" si="105"/>
        <v>#DIV/0!</v>
      </c>
      <c r="W106" s="103" t="e">
        <f t="shared" si="106"/>
        <v>#DIV/0!</v>
      </c>
      <c r="X106" s="102"/>
    </row>
    <row r="107" spans="1:24" s="104" customFormat="1" ht="13.5" thickBot="1" x14ac:dyDescent="0.25">
      <c r="A107" s="171"/>
      <c r="B107" s="145" t="s">
        <v>695</v>
      </c>
      <c r="C107" s="147"/>
      <c r="D107" s="172" t="e">
        <f t="shared" si="101"/>
        <v>#DIV/0!</v>
      </c>
      <c r="E107" s="173" t="e">
        <f t="shared" si="114"/>
        <v>#DIV/0!</v>
      </c>
      <c r="F107" s="148" t="e">
        <f>M107/$S$107</f>
        <v>#DIV/0!</v>
      </c>
      <c r="G107" s="148" t="e">
        <f>N107/$S$107</f>
        <v>#DIV/0!</v>
      </c>
      <c r="H107" s="148" t="e">
        <f>O107/$S$107</f>
        <v>#DIV/0!</v>
      </c>
      <c r="I107" s="148" t="e">
        <f>P107/$S$107</f>
        <v>#DIV/0!</v>
      </c>
      <c r="J107" s="298"/>
      <c r="K107" s="150"/>
      <c r="L107" s="299"/>
      <c r="M107" s="148">
        <f>$L$107*S130</f>
        <v>0</v>
      </c>
      <c r="N107" s="148">
        <f t="shared" ref="N107:P107" si="117">$L$107*T130</f>
        <v>0</v>
      </c>
      <c r="O107" s="148">
        <f t="shared" si="117"/>
        <v>0</v>
      </c>
      <c r="P107" s="148">
        <f t="shared" si="117"/>
        <v>0</v>
      </c>
      <c r="Q107" s="151">
        <f>L107-J107</f>
        <v>0</v>
      </c>
      <c r="R107" s="152" t="e">
        <f t="shared" si="76"/>
        <v>#DIV/0!</v>
      </c>
      <c r="S107" s="309"/>
      <c r="T107" s="310"/>
      <c r="U107" s="102" t="e">
        <f t="shared" si="104"/>
        <v>#DIV/0!</v>
      </c>
      <c r="V107" s="102" t="e">
        <f t="shared" si="105"/>
        <v>#DIV/0!</v>
      </c>
      <c r="W107" s="103" t="e">
        <f t="shared" si="106"/>
        <v>#DIV/0!</v>
      </c>
      <c r="X107" s="102"/>
    </row>
    <row r="108" spans="1:24" s="184" customFormat="1" ht="18" customHeight="1" thickBot="1" x14ac:dyDescent="0.25">
      <c r="A108" s="174"/>
      <c r="B108" s="174"/>
      <c r="C108" s="175"/>
      <c r="D108" s="176"/>
      <c r="E108" s="177"/>
      <c r="F108" s="176"/>
      <c r="G108" s="176"/>
      <c r="H108" s="176"/>
      <c r="I108" s="176"/>
      <c r="J108" s="176"/>
      <c r="K108" s="178"/>
      <c r="L108" s="179">
        <f t="shared" ref="L108" si="118">SUM(M108:P108)</f>
        <v>0</v>
      </c>
      <c r="M108" s="176"/>
      <c r="N108" s="176"/>
      <c r="O108" s="176"/>
      <c r="P108" s="176"/>
      <c r="Q108" s="180">
        <f t="shared" ref="Q108" si="119">J108-L108</f>
        <v>0</v>
      </c>
      <c r="R108" s="181" t="e">
        <f t="shared" si="76"/>
        <v>#DIV/0!</v>
      </c>
      <c r="S108" s="182"/>
      <c r="T108" s="182"/>
      <c r="U108" s="183"/>
      <c r="V108" s="183"/>
      <c r="W108" s="107"/>
      <c r="X108" s="183"/>
    </row>
    <row r="109" spans="1:24" s="196" customFormat="1" ht="18" customHeight="1" x14ac:dyDescent="0.2">
      <c r="A109" s="185"/>
      <c r="B109" s="186">
        <v>140</v>
      </c>
      <c r="C109" s="187"/>
      <c r="D109" s="188"/>
      <c r="E109" s="188">
        <f t="shared" ref="E109" si="120">SUM(E110:E116)</f>
        <v>0</v>
      </c>
      <c r="F109" s="188">
        <f t="shared" ref="F109:I109" si="121">SUM(F110:F116)</f>
        <v>0</v>
      </c>
      <c r="G109" s="188">
        <f t="shared" si="121"/>
        <v>0</v>
      </c>
      <c r="H109" s="188">
        <f t="shared" si="121"/>
        <v>0</v>
      </c>
      <c r="I109" s="188">
        <f t="shared" si="121"/>
        <v>0</v>
      </c>
      <c r="J109" s="189">
        <f>SUM(J110:J116)</f>
        <v>0</v>
      </c>
      <c r="K109" s="190"/>
      <c r="L109" s="191">
        <f>SUM(L110:L116)</f>
        <v>0</v>
      </c>
      <c r="M109" s="192" t="e">
        <f t="shared" ref="M109:R109" si="122">SUM(M110:M116)</f>
        <v>#DIV/0!</v>
      </c>
      <c r="N109" s="192" t="e">
        <f t="shared" si="122"/>
        <v>#DIV/0!</v>
      </c>
      <c r="O109" s="192" t="e">
        <f t="shared" si="122"/>
        <v>#DIV/0!</v>
      </c>
      <c r="P109" s="192" t="e">
        <f t="shared" si="122"/>
        <v>#DIV/0!</v>
      </c>
      <c r="Q109" s="192">
        <f>L109-J109</f>
        <v>0</v>
      </c>
      <c r="R109" s="193" t="e">
        <f t="shared" si="122"/>
        <v>#DIV/0!</v>
      </c>
      <c r="S109" s="194"/>
      <c r="T109" s="194"/>
      <c r="U109" s="195"/>
      <c r="V109" s="195"/>
      <c r="X109" s="195"/>
    </row>
    <row r="110" spans="1:24" s="63" customFormat="1" ht="13.5" customHeight="1" x14ac:dyDescent="0.2">
      <c r="A110" s="197"/>
      <c r="B110" s="96" t="s">
        <v>689</v>
      </c>
      <c r="C110" s="198"/>
      <c r="D110" s="199"/>
      <c r="E110" s="100"/>
      <c r="F110" s="199"/>
      <c r="G110" s="199"/>
      <c r="H110" s="199"/>
      <c r="I110" s="199"/>
      <c r="J110" s="300"/>
      <c r="K110" s="200"/>
      <c r="L110" s="294"/>
      <c r="M110" s="199" t="e">
        <f>$L$110*S129</f>
        <v>#DIV/0!</v>
      </c>
      <c r="N110" s="199" t="e">
        <f t="shared" ref="N110:P110" si="123">$L$110*T129</f>
        <v>#DIV/0!</v>
      </c>
      <c r="O110" s="199" t="e">
        <f t="shared" si="123"/>
        <v>#DIV/0!</v>
      </c>
      <c r="P110" s="199" t="e">
        <f t="shared" si="123"/>
        <v>#DIV/0!</v>
      </c>
      <c r="Q110" s="199">
        <f>L110-J110</f>
        <v>0</v>
      </c>
      <c r="R110" s="201" t="e">
        <f t="shared" si="76"/>
        <v>#DIV/0!</v>
      </c>
      <c r="S110" s="202"/>
      <c r="T110" s="202"/>
      <c r="U110" s="61"/>
      <c r="V110" s="61"/>
      <c r="W110" s="62"/>
      <c r="X110" s="61"/>
    </row>
    <row r="111" spans="1:24" s="63" customFormat="1" ht="13.5" customHeight="1" x14ac:dyDescent="0.2">
      <c r="A111" s="197"/>
      <c r="B111" s="96" t="s">
        <v>690</v>
      </c>
      <c r="C111" s="198"/>
      <c r="D111" s="199"/>
      <c r="E111" s="100"/>
      <c r="F111" s="199"/>
      <c r="G111" s="199"/>
      <c r="H111" s="199"/>
      <c r="I111" s="199"/>
      <c r="J111" s="300"/>
      <c r="K111" s="200"/>
      <c r="L111" s="294"/>
      <c r="M111" s="199"/>
      <c r="N111" s="199"/>
      <c r="O111" s="199"/>
      <c r="P111" s="199"/>
      <c r="Q111" s="199">
        <f t="shared" ref="Q111:Q116" si="124">L111-J111</f>
        <v>0</v>
      </c>
      <c r="R111" s="201"/>
      <c r="S111" s="202"/>
      <c r="T111" s="202"/>
      <c r="U111" s="61"/>
      <c r="V111" s="61"/>
      <c r="W111" s="62"/>
      <c r="X111" s="61"/>
    </row>
    <row r="112" spans="1:24" s="63" customFormat="1" ht="13.5" customHeight="1" x14ac:dyDescent="0.2">
      <c r="A112" s="197"/>
      <c r="B112" s="96" t="s">
        <v>691</v>
      </c>
      <c r="C112" s="198"/>
      <c r="D112" s="199"/>
      <c r="E112" s="100"/>
      <c r="F112" s="199"/>
      <c r="G112" s="199"/>
      <c r="H112" s="199"/>
      <c r="I112" s="199"/>
      <c r="J112" s="300"/>
      <c r="K112" s="200"/>
      <c r="L112" s="294"/>
      <c r="M112" s="199"/>
      <c r="N112" s="199"/>
      <c r="O112" s="199"/>
      <c r="P112" s="199"/>
      <c r="Q112" s="199">
        <f t="shared" si="124"/>
        <v>0</v>
      </c>
      <c r="R112" s="201"/>
      <c r="S112" s="202"/>
      <c r="T112" s="202"/>
      <c r="U112" s="61"/>
      <c r="V112" s="61"/>
      <c r="W112" s="62"/>
      <c r="X112" s="61"/>
    </row>
    <row r="113" spans="1:25" s="63" customFormat="1" ht="13.5" customHeight="1" x14ac:dyDescent="0.2">
      <c r="A113" s="197"/>
      <c r="B113" s="96" t="s">
        <v>692</v>
      </c>
      <c r="C113" s="198"/>
      <c r="D113" s="199"/>
      <c r="E113" s="100"/>
      <c r="F113" s="199"/>
      <c r="G113" s="199"/>
      <c r="H113" s="199"/>
      <c r="I113" s="199"/>
      <c r="J113" s="300"/>
      <c r="K113" s="200"/>
      <c r="L113" s="294"/>
      <c r="M113" s="199"/>
      <c r="N113" s="199"/>
      <c r="O113" s="199"/>
      <c r="P113" s="199"/>
      <c r="Q113" s="199">
        <f t="shared" si="124"/>
        <v>0</v>
      </c>
      <c r="R113" s="201"/>
      <c r="S113" s="202"/>
      <c r="T113" s="202"/>
      <c r="U113" s="61"/>
      <c r="V113" s="61"/>
      <c r="W113" s="62"/>
      <c r="X113" s="61"/>
    </row>
    <row r="114" spans="1:25" s="63" customFormat="1" ht="13.5" customHeight="1" x14ac:dyDescent="0.2">
      <c r="A114" s="197"/>
      <c r="B114" s="96" t="s">
        <v>693</v>
      </c>
      <c r="C114" s="198"/>
      <c r="D114" s="199"/>
      <c r="E114" s="100"/>
      <c r="F114" s="199"/>
      <c r="G114" s="199"/>
      <c r="H114" s="199"/>
      <c r="I114" s="199"/>
      <c r="J114" s="300"/>
      <c r="K114" s="200"/>
      <c r="L114" s="294"/>
      <c r="M114" s="199"/>
      <c r="N114" s="199"/>
      <c r="O114" s="199"/>
      <c r="P114" s="199"/>
      <c r="Q114" s="199">
        <f t="shared" si="124"/>
        <v>0</v>
      </c>
      <c r="R114" s="201"/>
      <c r="S114" s="202"/>
      <c r="T114" s="202"/>
      <c r="U114" s="61"/>
      <c r="V114" s="61"/>
      <c r="W114" s="62"/>
      <c r="X114" s="61"/>
    </row>
    <row r="115" spans="1:25" s="63" customFormat="1" ht="13.5" customHeight="1" x14ac:dyDescent="0.2">
      <c r="A115" s="197"/>
      <c r="B115" s="96" t="s">
        <v>694</v>
      </c>
      <c r="C115" s="198"/>
      <c r="D115" s="199"/>
      <c r="E115" s="100"/>
      <c r="F115" s="199"/>
      <c r="G115" s="199"/>
      <c r="H115" s="199"/>
      <c r="I115" s="199"/>
      <c r="J115" s="300"/>
      <c r="K115" s="200"/>
      <c r="L115" s="294"/>
      <c r="M115" s="199" t="e">
        <f>$L$115*S129</f>
        <v>#DIV/0!</v>
      </c>
      <c r="N115" s="199" t="e">
        <f t="shared" ref="N115:P115" si="125">$L$115*T129</f>
        <v>#DIV/0!</v>
      </c>
      <c r="O115" s="199" t="e">
        <f t="shared" si="125"/>
        <v>#DIV/0!</v>
      </c>
      <c r="P115" s="199" t="e">
        <f t="shared" si="125"/>
        <v>#DIV/0!</v>
      </c>
      <c r="Q115" s="199">
        <f t="shared" si="124"/>
        <v>0</v>
      </c>
      <c r="R115" s="201"/>
      <c r="S115" s="202"/>
      <c r="T115" s="202"/>
      <c r="U115" s="61"/>
      <c r="V115" s="61"/>
      <c r="W115" s="62"/>
      <c r="X115" s="61"/>
    </row>
    <row r="116" spans="1:25" s="63" customFormat="1" ht="13.5" customHeight="1" thickBot="1" x14ac:dyDescent="0.25">
      <c r="A116" s="203"/>
      <c r="B116" s="146" t="s">
        <v>695</v>
      </c>
      <c r="C116" s="204"/>
      <c r="D116" s="205"/>
      <c r="E116" s="148"/>
      <c r="F116" s="205"/>
      <c r="G116" s="205"/>
      <c r="H116" s="205"/>
      <c r="I116" s="205"/>
      <c r="J116" s="301"/>
      <c r="K116" s="206"/>
      <c r="L116" s="299"/>
      <c r="M116" s="205"/>
      <c r="N116" s="205"/>
      <c r="O116" s="205"/>
      <c r="P116" s="205"/>
      <c r="Q116" s="205">
        <f t="shared" si="124"/>
        <v>0</v>
      </c>
      <c r="R116" s="207"/>
      <c r="S116" s="202"/>
      <c r="T116" s="202"/>
      <c r="U116" s="61"/>
      <c r="V116" s="61"/>
      <c r="W116" s="62"/>
      <c r="X116" s="61"/>
    </row>
    <row r="117" spans="1:25" ht="13.5" thickBot="1" x14ac:dyDescent="0.25">
      <c r="U117" s="52"/>
      <c r="W117" s="46"/>
      <c r="X117" s="52"/>
      <c r="Y117" s="53"/>
    </row>
    <row r="118" spans="1:25" s="196" customFormat="1" ht="18" customHeight="1" x14ac:dyDescent="0.2">
      <c r="A118" s="185"/>
      <c r="B118" s="186">
        <v>440</v>
      </c>
      <c r="C118" s="187"/>
      <c r="D118" s="188" t="e">
        <f t="shared" ref="D118:I118" si="126">SUM(D119:D125)</f>
        <v>#DIV/0!</v>
      </c>
      <c r="E118" s="188">
        <f t="shared" si="126"/>
        <v>0</v>
      </c>
      <c r="F118" s="188">
        <f t="shared" si="126"/>
        <v>0</v>
      </c>
      <c r="G118" s="188">
        <f t="shared" si="126"/>
        <v>0</v>
      </c>
      <c r="H118" s="188">
        <f t="shared" si="126"/>
        <v>0</v>
      </c>
      <c r="I118" s="188">
        <f t="shared" si="126"/>
        <v>0</v>
      </c>
      <c r="J118" s="189">
        <f>SUM(J119:J125)</f>
        <v>0</v>
      </c>
      <c r="K118" s="190"/>
      <c r="L118" s="191">
        <f>SUM(L119:L125)</f>
        <v>0</v>
      </c>
      <c r="M118" s="192" t="e">
        <f t="shared" ref="M118:P118" si="127">SUM(M119:M125)</f>
        <v>#DIV/0!</v>
      </c>
      <c r="N118" s="192" t="e">
        <f t="shared" si="127"/>
        <v>#DIV/0!</v>
      </c>
      <c r="O118" s="192" t="e">
        <f t="shared" si="127"/>
        <v>#DIV/0!</v>
      </c>
      <c r="P118" s="192" t="e">
        <f t="shared" si="127"/>
        <v>#DIV/0!</v>
      </c>
      <c r="Q118" s="192">
        <f>L118-J118</f>
        <v>0</v>
      </c>
      <c r="R118" s="193" t="e">
        <f t="shared" ref="R118" si="128">SUM(R119:R125)</f>
        <v>#DIV/0!</v>
      </c>
      <c r="S118" s="194"/>
      <c r="T118" s="194"/>
      <c r="U118" s="195"/>
      <c r="V118" s="195"/>
      <c r="X118" s="195"/>
    </row>
    <row r="119" spans="1:25" s="63" customFormat="1" ht="15" customHeight="1" x14ac:dyDescent="0.2">
      <c r="A119" s="197"/>
      <c r="B119" s="96" t="s">
        <v>689</v>
      </c>
      <c r="C119" s="198"/>
      <c r="D119" s="199"/>
      <c r="E119" s="100"/>
      <c r="F119" s="199"/>
      <c r="G119" s="199"/>
      <c r="H119" s="199"/>
      <c r="I119" s="199"/>
      <c r="J119" s="300"/>
      <c r="K119" s="200"/>
      <c r="L119" s="294"/>
      <c r="M119" s="199" t="e">
        <f>$L$119*S132</f>
        <v>#DIV/0!</v>
      </c>
      <c r="N119" s="199" t="e">
        <f t="shared" ref="N119:P119" si="129">$L$119*T132</f>
        <v>#DIV/0!</v>
      </c>
      <c r="O119" s="199" t="e">
        <f t="shared" si="129"/>
        <v>#DIV/0!</v>
      </c>
      <c r="P119" s="199" t="e">
        <f t="shared" si="129"/>
        <v>#DIV/0!</v>
      </c>
      <c r="Q119" s="199">
        <f>L119-J119</f>
        <v>0</v>
      </c>
      <c r="R119" s="201" t="e">
        <f t="shared" si="76"/>
        <v>#DIV/0!</v>
      </c>
      <c r="S119" s="202"/>
      <c r="T119" s="202"/>
      <c r="U119" s="61"/>
      <c r="V119" s="61"/>
      <c r="W119" s="62"/>
      <c r="X119" s="61"/>
    </row>
    <row r="120" spans="1:25" s="63" customFormat="1" ht="15" customHeight="1" x14ac:dyDescent="0.2">
      <c r="A120" s="197"/>
      <c r="B120" s="96" t="s">
        <v>690</v>
      </c>
      <c r="C120" s="198"/>
      <c r="D120" s="199"/>
      <c r="E120" s="100"/>
      <c r="F120" s="199"/>
      <c r="G120" s="199"/>
      <c r="H120" s="199"/>
      <c r="I120" s="199"/>
      <c r="J120" s="300"/>
      <c r="K120" s="200"/>
      <c r="L120" s="294"/>
      <c r="M120" s="199"/>
      <c r="N120" s="199"/>
      <c r="O120" s="199"/>
      <c r="P120" s="199"/>
      <c r="Q120" s="199">
        <f t="shared" ref="Q120:Q125" si="130">L120-J120</f>
        <v>0</v>
      </c>
      <c r="R120" s="201"/>
      <c r="S120" s="202"/>
      <c r="T120" s="202"/>
      <c r="U120" s="61"/>
      <c r="V120" s="61"/>
      <c r="W120" s="62"/>
      <c r="X120" s="61"/>
    </row>
    <row r="121" spans="1:25" s="63" customFormat="1" ht="15" customHeight="1" x14ac:dyDescent="0.2">
      <c r="A121" s="197"/>
      <c r="B121" s="96" t="s">
        <v>691</v>
      </c>
      <c r="C121" s="198"/>
      <c r="D121" s="199"/>
      <c r="E121" s="100"/>
      <c r="F121" s="199"/>
      <c r="G121" s="199"/>
      <c r="H121" s="199"/>
      <c r="I121" s="199"/>
      <c r="J121" s="300"/>
      <c r="K121" s="200"/>
      <c r="L121" s="294"/>
      <c r="M121" s="199"/>
      <c r="N121" s="199"/>
      <c r="O121" s="199"/>
      <c r="P121" s="199"/>
      <c r="Q121" s="199">
        <f t="shared" si="130"/>
        <v>0</v>
      </c>
      <c r="R121" s="201"/>
      <c r="S121" s="202"/>
      <c r="T121" s="202"/>
      <c r="U121" s="61"/>
      <c r="V121" s="61"/>
      <c r="W121" s="62"/>
      <c r="X121" s="61"/>
    </row>
    <row r="122" spans="1:25" s="63" customFormat="1" ht="15" customHeight="1" x14ac:dyDescent="0.2">
      <c r="A122" s="197"/>
      <c r="B122" s="96" t="s">
        <v>692</v>
      </c>
      <c r="C122" s="198"/>
      <c r="D122" s="199"/>
      <c r="E122" s="100"/>
      <c r="F122" s="199"/>
      <c r="G122" s="199"/>
      <c r="H122" s="199"/>
      <c r="I122" s="199"/>
      <c r="J122" s="300"/>
      <c r="K122" s="200"/>
      <c r="L122" s="294"/>
      <c r="M122" s="199"/>
      <c r="N122" s="199"/>
      <c r="O122" s="199"/>
      <c r="P122" s="199"/>
      <c r="Q122" s="199">
        <f t="shared" si="130"/>
        <v>0</v>
      </c>
      <c r="R122" s="201"/>
      <c r="S122" s="202"/>
      <c r="T122" s="202"/>
      <c r="U122" s="61"/>
      <c r="V122" s="61"/>
      <c r="W122" s="62"/>
      <c r="X122" s="61"/>
    </row>
    <row r="123" spans="1:25" s="63" customFormat="1" ht="15" customHeight="1" x14ac:dyDescent="0.2">
      <c r="A123" s="197"/>
      <c r="B123" s="96" t="s">
        <v>693</v>
      </c>
      <c r="C123" s="198"/>
      <c r="D123" s="199"/>
      <c r="E123" s="100"/>
      <c r="F123" s="199"/>
      <c r="G123" s="199"/>
      <c r="H123" s="199"/>
      <c r="I123" s="199"/>
      <c r="J123" s="300"/>
      <c r="K123" s="200"/>
      <c r="L123" s="294"/>
      <c r="M123" s="199"/>
      <c r="N123" s="199"/>
      <c r="O123" s="199"/>
      <c r="P123" s="199"/>
      <c r="Q123" s="199">
        <f t="shared" si="130"/>
        <v>0</v>
      </c>
      <c r="R123" s="201"/>
      <c r="S123" s="202"/>
      <c r="T123" s="202"/>
      <c r="U123" s="61"/>
      <c r="V123" s="61"/>
      <c r="W123" s="62"/>
      <c r="X123" s="61"/>
    </row>
    <row r="124" spans="1:25" s="63" customFormat="1" ht="15" customHeight="1" x14ac:dyDescent="0.2">
      <c r="A124" s="208"/>
      <c r="B124" s="96" t="s">
        <v>694</v>
      </c>
      <c r="C124" s="209"/>
      <c r="D124" s="210" t="e">
        <f>D74/12</f>
        <v>#DIV/0!</v>
      </c>
      <c r="E124" s="211"/>
      <c r="F124" s="210"/>
      <c r="G124" s="210"/>
      <c r="H124" s="210"/>
      <c r="I124" s="210"/>
      <c r="J124" s="302"/>
      <c r="K124" s="212"/>
      <c r="L124" s="294"/>
      <c r="M124" s="210" t="e">
        <f>$L$124*S132</f>
        <v>#DIV/0!</v>
      </c>
      <c r="N124" s="210" t="e">
        <f t="shared" ref="N124:P124" si="131">$L$124*T132</f>
        <v>#DIV/0!</v>
      </c>
      <c r="O124" s="210" t="e">
        <f t="shared" si="131"/>
        <v>#DIV/0!</v>
      </c>
      <c r="P124" s="210" t="e">
        <f t="shared" si="131"/>
        <v>#DIV/0!</v>
      </c>
      <c r="Q124" s="199">
        <f t="shared" si="130"/>
        <v>0</v>
      </c>
      <c r="R124" s="201" t="e">
        <f>L124/J124-1</f>
        <v>#DIV/0!</v>
      </c>
      <c r="S124" s="213"/>
      <c r="T124" s="213"/>
      <c r="U124" s="61"/>
      <c r="V124" s="61"/>
      <c r="W124" s="62"/>
      <c r="X124" s="61"/>
    </row>
    <row r="125" spans="1:25" s="63" customFormat="1" ht="15" customHeight="1" thickBot="1" x14ac:dyDescent="0.25">
      <c r="A125" s="214"/>
      <c r="B125" s="146" t="s">
        <v>695</v>
      </c>
      <c r="C125" s="215"/>
      <c r="D125" s="216"/>
      <c r="E125" s="217"/>
      <c r="F125" s="216"/>
      <c r="G125" s="216"/>
      <c r="H125" s="216"/>
      <c r="I125" s="216"/>
      <c r="J125" s="303"/>
      <c r="K125" s="218"/>
      <c r="L125" s="299"/>
      <c r="M125" s="216"/>
      <c r="N125" s="216"/>
      <c r="O125" s="216"/>
      <c r="P125" s="216"/>
      <c r="Q125" s="205">
        <f t="shared" si="130"/>
        <v>0</v>
      </c>
      <c r="R125" s="207"/>
      <c r="S125" s="213"/>
      <c r="T125" s="213"/>
      <c r="U125" s="61"/>
      <c r="V125" s="61"/>
      <c r="W125" s="62"/>
      <c r="X125" s="61"/>
    </row>
    <row r="126" spans="1:25" s="184" customFormat="1" ht="31.5" x14ac:dyDescent="0.2">
      <c r="B126" s="219"/>
      <c r="C126" s="388"/>
      <c r="D126" s="221">
        <f t="shared" ref="D126" si="132">SUM(D127:D133)</f>
        <v>0</v>
      </c>
      <c r="E126" s="221">
        <f t="shared" ref="E126:I126" si="133">SUM(E127:E133)</f>
        <v>0</v>
      </c>
      <c r="F126" s="221">
        <f t="shared" si="133"/>
        <v>0</v>
      </c>
      <c r="G126" s="221">
        <f t="shared" si="133"/>
        <v>0</v>
      </c>
      <c r="H126" s="221">
        <f t="shared" si="133"/>
        <v>0</v>
      </c>
      <c r="I126" s="221">
        <f t="shared" si="133"/>
        <v>0</v>
      </c>
      <c r="J126" s="222">
        <f>SUM(J127:J133)</f>
        <v>39148609</v>
      </c>
      <c r="K126" s="223"/>
      <c r="L126" s="224">
        <f>L7+L15+L23+L31+L39+L47+L55+L63+L72+L73+L74+L82+L92+L100+L109+L90+L118</f>
        <v>39205707.649999999</v>
      </c>
      <c r="M126" s="225" t="s">
        <v>103</v>
      </c>
      <c r="N126" s="225" t="s">
        <v>104</v>
      </c>
      <c r="O126" s="225" t="s">
        <v>105</v>
      </c>
      <c r="P126" s="225" t="s">
        <v>106</v>
      </c>
      <c r="Q126" s="426"/>
      <c r="R126" s="427"/>
      <c r="S126" s="225" t="s">
        <v>103</v>
      </c>
      <c r="T126" s="225" t="s">
        <v>104</v>
      </c>
      <c r="U126" s="225" t="s">
        <v>105</v>
      </c>
      <c r="V126" s="225" t="s">
        <v>106</v>
      </c>
      <c r="W126" s="183"/>
      <c r="X126" s="107"/>
      <c r="Y126" s="183"/>
    </row>
    <row r="127" spans="1:25" s="184" customFormat="1" x14ac:dyDescent="0.2">
      <c r="B127" s="96" t="s">
        <v>689</v>
      </c>
      <c r="C127" s="220"/>
      <c r="D127" s="227"/>
      <c r="E127" s="228"/>
      <c r="F127" s="227"/>
      <c r="G127" s="227"/>
      <c r="H127" s="227"/>
      <c r="I127" s="227"/>
      <c r="J127" s="227">
        <f>J8+J16+J24+J32+J40+J48+J56+J64+J72+J73+J75+J83+J93+J101+J110+J90+J119</f>
        <v>0</v>
      </c>
      <c r="K127" s="229">
        <v>120</v>
      </c>
      <c r="L127" s="230">
        <f>M127+N127+O127+P127</f>
        <v>0</v>
      </c>
      <c r="M127" s="231">
        <f>M141</f>
        <v>0</v>
      </c>
      <c r="N127" s="231">
        <f t="shared" ref="N127:P127" si="134">N141</f>
        <v>0</v>
      </c>
      <c r="O127" s="231">
        <f t="shared" si="134"/>
        <v>0</v>
      </c>
      <c r="P127" s="231">
        <f t="shared" si="134"/>
        <v>0</v>
      </c>
      <c r="Q127" s="232">
        <v>120</v>
      </c>
      <c r="R127" s="233" t="e">
        <f>S127+T127+U127+V127</f>
        <v>#DIV/0!</v>
      </c>
      <c r="S127" s="234" t="e">
        <f>M127/$L$127</f>
        <v>#DIV/0!</v>
      </c>
      <c r="T127" s="234" t="e">
        <f t="shared" ref="T127:V127" si="135">N127/$L$127</f>
        <v>#DIV/0!</v>
      </c>
      <c r="U127" s="234" t="e">
        <f t="shared" si="135"/>
        <v>#DIV/0!</v>
      </c>
      <c r="V127" s="234" t="e">
        <f t="shared" si="135"/>
        <v>#DIV/0!</v>
      </c>
      <c r="W127" s="183"/>
      <c r="X127" s="107"/>
      <c r="Y127" s="183"/>
    </row>
    <row r="128" spans="1:25" s="184" customFormat="1" x14ac:dyDescent="0.2">
      <c r="B128" s="96" t="s">
        <v>690</v>
      </c>
      <c r="C128" s="220"/>
      <c r="D128" s="227"/>
      <c r="E128" s="228"/>
      <c r="F128" s="227"/>
      <c r="G128" s="227"/>
      <c r="H128" s="227"/>
      <c r="I128" s="227"/>
      <c r="J128" s="227">
        <f t="shared" ref="J128:J133" si="136">J9+J17+J25+J33+J41+J49+J57+J65+J76+J84+J94+J102+J111+J120</f>
        <v>0</v>
      </c>
      <c r="K128" s="229">
        <v>130</v>
      </c>
      <c r="L128" s="230">
        <f t="shared" ref="L128:L132" si="137">M128+N128+O128+P128</f>
        <v>39202207.650000006</v>
      </c>
      <c r="M128" s="231">
        <f>M149</f>
        <v>12112446.01</v>
      </c>
      <c r="N128" s="231">
        <f t="shared" ref="N128:P128" si="138">N149</f>
        <v>7272158.9699999997</v>
      </c>
      <c r="O128" s="231">
        <f t="shared" si="138"/>
        <v>10885075.689999999</v>
      </c>
      <c r="P128" s="231">
        <f t="shared" si="138"/>
        <v>8932526.9800000004</v>
      </c>
      <c r="Q128" s="232">
        <v>130</v>
      </c>
      <c r="R128" s="233">
        <f t="shared" ref="R128:R133" si="139">S128+T128+U128+V128</f>
        <v>0.99999999999999989</v>
      </c>
      <c r="S128" s="234">
        <f>M128/$L$128</f>
        <v>0.30897356899235745</v>
      </c>
      <c r="T128" s="234">
        <f t="shared" ref="T128:V128" si="140">N128/$L$128</f>
        <v>0.18550381230889681</v>
      </c>
      <c r="U128" s="234">
        <f t="shared" si="140"/>
        <v>0.2776648648765575</v>
      </c>
      <c r="V128" s="234">
        <f t="shared" si="140"/>
        <v>0.22785775382218809</v>
      </c>
      <c r="W128" s="183"/>
      <c r="X128" s="107"/>
      <c r="Y128" s="183"/>
    </row>
    <row r="129" spans="2:25" s="184" customFormat="1" x14ac:dyDescent="0.2">
      <c r="B129" s="96" t="s">
        <v>691</v>
      </c>
      <c r="C129" s="220"/>
      <c r="D129" s="227"/>
      <c r="E129" s="228"/>
      <c r="F129" s="227"/>
      <c r="G129" s="227"/>
      <c r="H129" s="227"/>
      <c r="I129" s="227"/>
      <c r="J129" s="227">
        <f t="shared" si="136"/>
        <v>39148609</v>
      </c>
      <c r="K129" s="229">
        <v>140</v>
      </c>
      <c r="L129" s="230">
        <f t="shared" si="137"/>
        <v>0</v>
      </c>
      <c r="M129" s="231">
        <f>M165</f>
        <v>0</v>
      </c>
      <c r="N129" s="231">
        <f t="shared" ref="N129:P129" si="141">N165</f>
        <v>0</v>
      </c>
      <c r="O129" s="231">
        <f t="shared" si="141"/>
        <v>0</v>
      </c>
      <c r="P129" s="231">
        <f t="shared" si="141"/>
        <v>0</v>
      </c>
      <c r="Q129" s="232">
        <v>140</v>
      </c>
      <c r="R129" s="233" t="e">
        <f t="shared" si="139"/>
        <v>#DIV/0!</v>
      </c>
      <c r="S129" s="234" t="e">
        <f>M129/$L$129</f>
        <v>#DIV/0!</v>
      </c>
      <c r="T129" s="234" t="e">
        <f t="shared" ref="T129:V129" si="142">N129/$L$129</f>
        <v>#DIV/0!</v>
      </c>
      <c r="U129" s="234" t="e">
        <f t="shared" si="142"/>
        <v>#DIV/0!</v>
      </c>
      <c r="V129" s="234" t="e">
        <f t="shared" si="142"/>
        <v>#DIV/0!</v>
      </c>
      <c r="W129" s="183"/>
      <c r="X129" s="107"/>
      <c r="Y129" s="183"/>
    </row>
    <row r="130" spans="2:25" s="184" customFormat="1" x14ac:dyDescent="0.2">
      <c r="B130" s="96" t="s">
        <v>692</v>
      </c>
      <c r="C130" s="220"/>
      <c r="D130" s="227"/>
      <c r="E130" s="228"/>
      <c r="F130" s="227"/>
      <c r="G130" s="227"/>
      <c r="H130" s="227"/>
      <c r="I130" s="227"/>
      <c r="J130" s="227">
        <f t="shared" si="136"/>
        <v>0</v>
      </c>
      <c r="K130" s="229">
        <v>180</v>
      </c>
      <c r="L130" s="230">
        <f t="shared" si="137"/>
        <v>3500</v>
      </c>
      <c r="M130" s="231">
        <f>M157</f>
        <v>0</v>
      </c>
      <c r="N130" s="231">
        <f t="shared" ref="N130:P130" si="143">N157</f>
        <v>0</v>
      </c>
      <c r="O130" s="231">
        <f t="shared" si="143"/>
        <v>0</v>
      </c>
      <c r="P130" s="231">
        <f t="shared" si="143"/>
        <v>3500</v>
      </c>
      <c r="Q130" s="232">
        <v>180</v>
      </c>
      <c r="R130" s="233">
        <f t="shared" si="139"/>
        <v>1</v>
      </c>
      <c r="S130" s="234">
        <f>M130/$L$130</f>
        <v>0</v>
      </c>
      <c r="T130" s="234">
        <f t="shared" ref="T130:V130" si="144">N130/$L$130</f>
        <v>0</v>
      </c>
      <c r="U130" s="234">
        <f t="shared" si="144"/>
        <v>0</v>
      </c>
      <c r="V130" s="234">
        <f t="shared" si="144"/>
        <v>1</v>
      </c>
      <c r="W130" s="183"/>
      <c r="X130" s="107"/>
      <c r="Y130" s="183"/>
    </row>
    <row r="131" spans="2:25" s="184" customFormat="1" x14ac:dyDescent="0.2">
      <c r="B131" s="96" t="s">
        <v>693</v>
      </c>
      <c r="C131" s="220"/>
      <c r="D131" s="227"/>
      <c r="E131" s="228"/>
      <c r="F131" s="227"/>
      <c r="G131" s="227"/>
      <c r="H131" s="227"/>
      <c r="I131" s="227"/>
      <c r="J131" s="227">
        <f t="shared" si="136"/>
        <v>0</v>
      </c>
      <c r="K131" s="229">
        <v>410</v>
      </c>
      <c r="L131" s="230">
        <f t="shared" si="137"/>
        <v>0</v>
      </c>
      <c r="M131" s="231">
        <f>M173</f>
        <v>0</v>
      </c>
      <c r="N131" s="231">
        <f t="shared" ref="N131:P131" si="145">N173</f>
        <v>0</v>
      </c>
      <c r="O131" s="231">
        <f t="shared" si="145"/>
        <v>0</v>
      </c>
      <c r="P131" s="231">
        <f t="shared" si="145"/>
        <v>0</v>
      </c>
      <c r="Q131" s="232">
        <v>410</v>
      </c>
      <c r="R131" s="233" t="e">
        <f t="shared" si="139"/>
        <v>#DIV/0!</v>
      </c>
      <c r="S131" s="234" t="e">
        <f>M131/$L$131</f>
        <v>#DIV/0!</v>
      </c>
      <c r="T131" s="234" t="e">
        <f>N131/$L$131</f>
        <v>#DIV/0!</v>
      </c>
      <c r="U131" s="234" t="e">
        <f>O131/$L$131</f>
        <v>#DIV/0!</v>
      </c>
      <c r="V131" s="234" t="e">
        <f>P131/$L$131</f>
        <v>#DIV/0!</v>
      </c>
      <c r="W131" s="183"/>
      <c r="X131" s="107"/>
      <c r="Y131" s="183"/>
    </row>
    <row r="132" spans="2:25" s="184" customFormat="1" x14ac:dyDescent="0.2">
      <c r="B132" s="96" t="s">
        <v>694</v>
      </c>
      <c r="C132" s="220"/>
      <c r="D132" s="227"/>
      <c r="E132" s="228"/>
      <c r="F132" s="227"/>
      <c r="G132" s="227"/>
      <c r="H132" s="227"/>
      <c r="I132" s="227"/>
      <c r="J132" s="227">
        <f t="shared" si="136"/>
        <v>0</v>
      </c>
      <c r="K132" s="229">
        <v>440</v>
      </c>
      <c r="L132" s="230">
        <f t="shared" si="137"/>
        <v>0</v>
      </c>
      <c r="M132" s="231">
        <f>M181</f>
        <v>0</v>
      </c>
      <c r="N132" s="231">
        <f t="shared" ref="N132:P132" si="146">N181</f>
        <v>0</v>
      </c>
      <c r="O132" s="231">
        <f t="shared" si="146"/>
        <v>0</v>
      </c>
      <c r="P132" s="231">
        <f t="shared" si="146"/>
        <v>0</v>
      </c>
      <c r="Q132" s="232">
        <v>440</v>
      </c>
      <c r="R132" s="233" t="e">
        <f t="shared" si="139"/>
        <v>#DIV/0!</v>
      </c>
      <c r="S132" s="234" t="e">
        <f>M132/$L$132</f>
        <v>#DIV/0!</v>
      </c>
      <c r="T132" s="234" t="e">
        <f t="shared" ref="T132:V132" si="147">N132/$L$132</f>
        <v>#DIV/0!</v>
      </c>
      <c r="U132" s="234" t="e">
        <f t="shared" si="147"/>
        <v>#DIV/0!</v>
      </c>
      <c r="V132" s="234" t="e">
        <f t="shared" si="147"/>
        <v>#DIV/0!</v>
      </c>
      <c r="W132" s="183"/>
      <c r="X132" s="107"/>
      <c r="Y132" s="183"/>
    </row>
    <row r="133" spans="2:25" s="107" customFormat="1" x14ac:dyDescent="0.2">
      <c r="B133" s="96" t="s">
        <v>695</v>
      </c>
      <c r="C133" s="235"/>
      <c r="D133" s="224"/>
      <c r="E133" s="236"/>
      <c r="F133" s="224"/>
      <c r="G133" s="224"/>
      <c r="H133" s="224"/>
      <c r="I133" s="224"/>
      <c r="J133" s="227">
        <f t="shared" si="136"/>
        <v>0</v>
      </c>
      <c r="K133" s="229"/>
      <c r="L133" s="230">
        <f>SUM(L127:L132)</f>
        <v>39205707.650000006</v>
      </c>
      <c r="M133" s="237">
        <f t="shared" ref="M133:P133" si="148">SUM(M127:M132)</f>
        <v>12112446.01</v>
      </c>
      <c r="N133" s="237">
        <f t="shared" si="148"/>
        <v>7272158.9699999997</v>
      </c>
      <c r="O133" s="237">
        <f t="shared" si="148"/>
        <v>10885075.689999999</v>
      </c>
      <c r="P133" s="237">
        <f t="shared" si="148"/>
        <v>8936026.9800000004</v>
      </c>
      <c r="Q133" s="232"/>
      <c r="R133" s="233">
        <f t="shared" si="139"/>
        <v>0.99999999999999989</v>
      </c>
      <c r="S133" s="234">
        <f>M133/$L$133</f>
        <v>0.30894598608271767</v>
      </c>
      <c r="T133" s="234">
        <f t="shared" ref="T133:V133" si="149">N133/$L$133</f>
        <v>0.18548725187976547</v>
      </c>
      <c r="U133" s="234">
        <f t="shared" si="149"/>
        <v>0.2776400769799649</v>
      </c>
      <c r="V133" s="234">
        <f t="shared" si="149"/>
        <v>0.22792668505755179</v>
      </c>
      <c r="W133" s="106"/>
      <c r="Y133" s="106"/>
    </row>
    <row r="134" spans="2:25" s="238" customFormat="1" ht="12" x14ac:dyDescent="0.2">
      <c r="C134" s="239"/>
      <c r="D134" s="240"/>
      <c r="E134" s="240"/>
      <c r="F134" s="240"/>
      <c r="G134" s="240"/>
      <c r="H134" s="240"/>
      <c r="I134" s="240"/>
      <c r="J134" s="240"/>
      <c r="K134" s="241"/>
      <c r="L134" s="242"/>
      <c r="M134" s="429"/>
      <c r="N134" s="430"/>
      <c r="O134" s="430"/>
      <c r="P134" s="431"/>
      <c r="Q134" s="244"/>
      <c r="R134" s="243"/>
      <c r="S134" s="243"/>
      <c r="T134" s="243"/>
      <c r="U134" s="243"/>
      <c r="V134" s="243"/>
      <c r="W134" s="245"/>
      <c r="X134" s="246"/>
      <c r="Y134" s="245"/>
    </row>
    <row r="135" spans="2:25" s="184" customFormat="1" x14ac:dyDescent="0.2">
      <c r="C135" s="220"/>
      <c r="D135" s="227"/>
      <c r="E135" s="228"/>
      <c r="F135" s="227"/>
      <c r="G135" s="227"/>
      <c r="H135" s="227"/>
      <c r="I135" s="227"/>
      <c r="J135" s="227"/>
      <c r="K135" s="247"/>
      <c r="L135" s="248"/>
      <c r="M135" s="249"/>
      <c r="N135" s="249"/>
      <c r="O135" s="249"/>
      <c r="P135" s="249"/>
      <c r="Q135" s="183"/>
      <c r="R135" s="250"/>
      <c r="S135" s="220"/>
      <c r="T135" s="220"/>
      <c r="U135" s="220"/>
      <c r="V135" s="183"/>
      <c r="W135" s="183"/>
      <c r="X135" s="107"/>
      <c r="Y135" s="183"/>
    </row>
    <row r="136" spans="2:25" s="184" customFormat="1" x14ac:dyDescent="0.2">
      <c r="C136" s="220"/>
      <c r="D136" s="227"/>
      <c r="E136" s="228"/>
      <c r="F136" s="227"/>
      <c r="G136" s="227"/>
      <c r="H136" s="227"/>
      <c r="I136" s="227"/>
      <c r="J136" s="227"/>
      <c r="K136" s="247"/>
      <c r="L136" s="248">
        <f>SUM(M136:P136)</f>
        <v>35137198.649999999</v>
      </c>
      <c r="M136" s="251">
        <f>M128-M7-M15-M23-M31-M47-M55-M63-M72-M73-M74-M82</f>
        <v>10856465.671283945</v>
      </c>
      <c r="N136" s="251">
        <f>N128-N7-N15-N23-N31-N47-N55-N63-N72-N73-N74-N82</f>
        <v>6518084.3034300227</v>
      </c>
      <c r="O136" s="251">
        <f>O128-O7-O15-O23-O31-O47-O55-O63-O72-O73-O74-O82</f>
        <v>9756365.5152930096</v>
      </c>
      <c r="P136" s="251">
        <f>P128-P7-P15-P23-P31-P47-P55-P63-P72-P73-P74-P82</f>
        <v>8006283.1599930217</v>
      </c>
      <c r="Q136" s="183"/>
      <c r="R136" s="250"/>
      <c r="S136" s="220"/>
      <c r="T136" s="220"/>
      <c r="U136" s="220"/>
      <c r="V136" s="183"/>
      <c r="W136" s="183"/>
      <c r="X136" s="107"/>
      <c r="Y136" s="183"/>
    </row>
    <row r="137" spans="2:25" s="184" customFormat="1" x14ac:dyDescent="0.2">
      <c r="C137" s="220"/>
      <c r="D137" s="227"/>
      <c r="E137" s="228"/>
      <c r="F137" s="227"/>
      <c r="G137" s="227"/>
      <c r="H137" s="227"/>
      <c r="I137" s="227"/>
      <c r="J137" s="227" t="s">
        <v>703</v>
      </c>
      <c r="K137" s="247"/>
      <c r="L137" s="248">
        <f>SUM(M137:P137)</f>
        <v>39205707.649999991</v>
      </c>
      <c r="M137" s="249">
        <f>M7+M15+M23+M31+M39+M47+M55+M63+M72+M73+M74+M82</f>
        <v>12113527.417491471</v>
      </c>
      <c r="N137" s="249">
        <f>N7+N15+N23+N31+N39+N47+N55+N63+N72+N73+N74+N82</f>
        <v>7272808.2333430806</v>
      </c>
      <c r="O137" s="249">
        <f>O7+O15+O23+O31+O39+O47+O55+O63+O72+O73+O74+O82</f>
        <v>10886047.517027067</v>
      </c>
      <c r="P137" s="249">
        <f>P7+P15+P23+P31+P39+P47+P55+P63+P72+P73+P74+P82</f>
        <v>8933324.4821383767</v>
      </c>
      <c r="Q137" s="183"/>
      <c r="R137" s="250"/>
      <c r="S137" s="220"/>
      <c r="T137" s="220"/>
      <c r="U137" s="220"/>
      <c r="V137" s="183"/>
      <c r="W137" s="183"/>
      <c r="X137" s="107"/>
      <c r="Y137" s="183"/>
    </row>
    <row r="138" spans="2:25" s="184" customFormat="1" ht="13.5" thickBot="1" x14ac:dyDescent="0.25">
      <c r="C138" s="220"/>
      <c r="D138" s="227"/>
      <c r="E138" s="228"/>
      <c r="F138" s="227"/>
      <c r="G138" s="227"/>
      <c r="H138" s="227"/>
      <c r="I138" s="227"/>
      <c r="J138" s="227"/>
      <c r="K138" s="223"/>
      <c r="L138" s="252">
        <f>M138+N138+O138+P138</f>
        <v>1.0000000000000002</v>
      </c>
      <c r="M138" s="253">
        <f>M137/$L$137</f>
        <v>0.30897356899235751</v>
      </c>
      <c r="N138" s="253">
        <f t="shared" ref="N138:P138" si="150">N137/$L$137</f>
        <v>0.18550381230889687</v>
      </c>
      <c r="O138" s="253">
        <f t="shared" si="150"/>
        <v>0.27766486487655756</v>
      </c>
      <c r="P138" s="253">
        <f t="shared" si="150"/>
        <v>0.22785775382218815</v>
      </c>
      <c r="Q138" s="220"/>
      <c r="R138" s="220"/>
      <c r="S138" s="220"/>
      <c r="T138" s="220"/>
      <c r="U138" s="220"/>
      <c r="V138" s="183"/>
      <c r="W138" s="183"/>
      <c r="X138" s="107"/>
      <c r="Y138" s="183"/>
    </row>
    <row r="139" spans="2:25" s="184" customFormat="1" x14ac:dyDescent="0.2">
      <c r="C139" s="220"/>
      <c r="D139" s="227"/>
      <c r="E139" s="228"/>
      <c r="F139" s="227"/>
      <c r="G139" s="227"/>
      <c r="H139" s="227"/>
      <c r="I139" s="227"/>
      <c r="J139" s="350"/>
      <c r="K139" s="351"/>
      <c r="L139" s="352"/>
      <c r="M139" s="432" t="s">
        <v>715</v>
      </c>
      <c r="N139" s="433"/>
      <c r="O139" s="433"/>
      <c r="P139" s="434"/>
      <c r="Q139" s="220"/>
      <c r="R139" s="220"/>
      <c r="S139" s="220"/>
      <c r="T139" s="220"/>
      <c r="U139" s="220"/>
      <c r="V139" s="183"/>
      <c r="W139" s="183"/>
      <c r="X139" s="107"/>
      <c r="Y139" s="183"/>
    </row>
    <row r="140" spans="2:25" s="184" customFormat="1" ht="23.25" customHeight="1" x14ac:dyDescent="0.2">
      <c r="C140" s="220"/>
      <c r="D140" s="220"/>
      <c r="E140" s="254"/>
      <c r="F140" s="220"/>
      <c r="G140" s="425">
        <f>J72+J73+J75+J83</f>
        <v>0</v>
      </c>
      <c r="H140" s="425"/>
      <c r="I140" s="220"/>
      <c r="J140" s="353"/>
      <c r="K140" s="223"/>
      <c r="L140" s="255" t="s">
        <v>685</v>
      </c>
      <c r="M140" s="256" t="s">
        <v>103</v>
      </c>
      <c r="N140" s="256" t="s">
        <v>104</v>
      </c>
      <c r="O140" s="256" t="s">
        <v>105</v>
      </c>
      <c r="P140" s="354" t="s">
        <v>106</v>
      </c>
      <c r="Q140" s="220"/>
      <c r="R140" s="220"/>
      <c r="S140" s="220"/>
      <c r="T140" s="220"/>
      <c r="U140" s="220"/>
      <c r="V140" s="183"/>
      <c r="W140" s="183"/>
      <c r="X140" s="107"/>
      <c r="Y140" s="183"/>
    </row>
    <row r="141" spans="2:25" s="184" customFormat="1" x14ac:dyDescent="0.2">
      <c r="B141" s="257"/>
      <c r="C141" s="250"/>
      <c r="D141" s="250"/>
      <c r="E141" s="258"/>
      <c r="F141" s="250"/>
      <c r="G141" s="250"/>
      <c r="H141" s="250"/>
      <c r="I141" s="250"/>
      <c r="J141" s="355">
        <v>120</v>
      </c>
      <c r="K141" s="259"/>
      <c r="L141" s="105">
        <f>SUM(L142:L148)</f>
        <v>0</v>
      </c>
      <c r="M141" s="324">
        <f>SUM(M142:M148)</f>
        <v>0</v>
      </c>
      <c r="N141" s="324">
        <f t="shared" ref="N141:P141" si="151">SUM(N142:N148)</f>
        <v>0</v>
      </c>
      <c r="O141" s="324">
        <f t="shared" si="151"/>
        <v>0</v>
      </c>
      <c r="P141" s="356">
        <f t="shared" si="151"/>
        <v>0</v>
      </c>
      <c r="Q141" s="326"/>
      <c r="R141" s="326"/>
      <c r="S141" s="220"/>
      <c r="T141" s="220"/>
      <c r="U141" s="220"/>
      <c r="V141" s="183"/>
      <c r="W141" s="183"/>
      <c r="X141" s="107"/>
      <c r="Y141" s="183"/>
    </row>
    <row r="142" spans="2:25" s="184" customFormat="1" x14ac:dyDescent="0.2">
      <c r="B142" s="260"/>
      <c r="C142" s="250"/>
      <c r="D142" s="250"/>
      <c r="E142" s="258"/>
      <c r="F142" s="250"/>
      <c r="G142" s="250"/>
      <c r="H142" s="250"/>
      <c r="I142" s="250"/>
      <c r="J142" s="344" t="s">
        <v>689</v>
      </c>
      <c r="K142" s="259"/>
      <c r="L142" s="261">
        <f>SUM(M142:P142)</f>
        <v>0</v>
      </c>
      <c r="M142" s="296"/>
      <c r="N142" s="296"/>
      <c r="O142" s="296"/>
      <c r="P142" s="357"/>
      <c r="Q142" s="250"/>
      <c r="R142" s="249"/>
      <c r="S142" s="220"/>
      <c r="T142" s="220"/>
      <c r="U142" s="220"/>
      <c r="V142" s="183"/>
      <c r="W142" s="183"/>
      <c r="X142" s="107"/>
      <c r="Y142" s="183"/>
    </row>
    <row r="143" spans="2:25" s="184" customFormat="1" x14ac:dyDescent="0.2">
      <c r="B143" s="260"/>
      <c r="C143" s="250"/>
      <c r="D143" s="250"/>
      <c r="E143" s="262"/>
      <c r="F143" s="263"/>
      <c r="G143" s="263"/>
      <c r="H143" s="263"/>
      <c r="I143" s="263"/>
      <c r="J143" s="344" t="s">
        <v>690</v>
      </c>
      <c r="K143" s="259"/>
      <c r="L143" s="261">
        <f t="shared" ref="L143:L198" si="152">SUM(M143:P143)</f>
        <v>0</v>
      </c>
      <c r="M143" s="296"/>
      <c r="N143" s="296"/>
      <c r="O143" s="296"/>
      <c r="P143" s="357"/>
      <c r="Q143" s="250"/>
      <c r="R143" s="249"/>
      <c r="S143" s="220"/>
      <c r="T143" s="220"/>
      <c r="U143" s="220"/>
      <c r="V143" s="183"/>
      <c r="W143" s="183"/>
      <c r="X143" s="107"/>
      <c r="Y143" s="183"/>
    </row>
    <row r="144" spans="2:25" s="184" customFormat="1" x14ac:dyDescent="0.2">
      <c r="B144" s="260"/>
      <c r="C144" s="250"/>
      <c r="D144" s="250"/>
      <c r="E144" s="258"/>
      <c r="F144" s="250"/>
      <c r="G144" s="250"/>
      <c r="H144" s="250"/>
      <c r="I144" s="250"/>
      <c r="J144" s="344" t="s">
        <v>691</v>
      </c>
      <c r="K144" s="259"/>
      <c r="L144" s="261">
        <f t="shared" si="152"/>
        <v>0</v>
      </c>
      <c r="M144" s="296"/>
      <c r="N144" s="296"/>
      <c r="O144" s="296"/>
      <c r="P144" s="357"/>
      <c r="Q144" s="250"/>
      <c r="R144" s="249"/>
      <c r="S144" s="220"/>
      <c r="T144" s="220"/>
      <c r="U144" s="220"/>
      <c r="V144" s="183"/>
      <c r="W144" s="183"/>
      <c r="X144" s="107"/>
      <c r="Y144" s="183"/>
    </row>
    <row r="145" spans="2:25" s="184" customFormat="1" x14ac:dyDescent="0.2">
      <c r="B145" s="260"/>
      <c r="C145" s="250"/>
      <c r="D145" s="250"/>
      <c r="E145" s="258"/>
      <c r="F145" s="250"/>
      <c r="G145" s="250"/>
      <c r="H145" s="250"/>
      <c r="I145" s="250"/>
      <c r="J145" s="344" t="s">
        <v>692</v>
      </c>
      <c r="K145" s="259"/>
      <c r="L145" s="261">
        <f t="shared" si="152"/>
        <v>0</v>
      </c>
      <c r="M145" s="296"/>
      <c r="N145" s="296"/>
      <c r="O145" s="296"/>
      <c r="P145" s="357"/>
      <c r="Q145" s="250"/>
      <c r="R145" s="249"/>
      <c r="S145" s="220"/>
      <c r="T145" s="220"/>
      <c r="U145" s="220"/>
      <c r="V145" s="183"/>
      <c r="W145" s="183"/>
      <c r="X145" s="107"/>
      <c r="Y145" s="183"/>
    </row>
    <row r="146" spans="2:25" s="184" customFormat="1" x14ac:dyDescent="0.2">
      <c r="B146" s="260"/>
      <c r="C146" s="250"/>
      <c r="D146" s="250"/>
      <c r="E146" s="258"/>
      <c r="F146" s="250"/>
      <c r="G146" s="250"/>
      <c r="H146" s="250"/>
      <c r="I146" s="250"/>
      <c r="J146" s="344" t="s">
        <v>693</v>
      </c>
      <c r="K146" s="259"/>
      <c r="L146" s="261">
        <f t="shared" si="152"/>
        <v>0</v>
      </c>
      <c r="M146" s="296"/>
      <c r="N146" s="296"/>
      <c r="O146" s="296"/>
      <c r="P146" s="357"/>
      <c r="Q146" s="250"/>
      <c r="R146" s="249"/>
      <c r="S146" s="220"/>
      <c r="T146" s="220"/>
      <c r="U146" s="220"/>
      <c r="V146" s="183"/>
      <c r="W146" s="183"/>
      <c r="X146" s="107"/>
      <c r="Y146" s="183"/>
    </row>
    <row r="147" spans="2:25" s="184" customFormat="1" x14ac:dyDescent="0.2">
      <c r="B147" s="260"/>
      <c r="C147" s="250"/>
      <c r="D147" s="250"/>
      <c r="E147" s="258"/>
      <c r="F147" s="250"/>
      <c r="G147" s="250"/>
      <c r="H147" s="250"/>
      <c r="I147" s="250"/>
      <c r="J147" s="344" t="s">
        <v>694</v>
      </c>
      <c r="K147" s="259"/>
      <c r="L147" s="261">
        <f t="shared" si="152"/>
        <v>0</v>
      </c>
      <c r="M147" s="296"/>
      <c r="N147" s="296"/>
      <c r="O147" s="296"/>
      <c r="P147" s="357"/>
      <c r="Q147" s="250"/>
      <c r="R147" s="249"/>
      <c r="S147" s="220"/>
      <c r="T147" s="220"/>
      <c r="U147" s="220"/>
      <c r="V147" s="183"/>
      <c r="W147" s="183"/>
      <c r="X147" s="107"/>
      <c r="Y147" s="183"/>
    </row>
    <row r="148" spans="2:25" s="184" customFormat="1" x14ac:dyDescent="0.2">
      <c r="B148" s="260"/>
      <c r="C148" s="250"/>
      <c r="D148" s="250"/>
      <c r="E148" s="258"/>
      <c r="F148" s="250"/>
      <c r="G148" s="250"/>
      <c r="H148" s="250"/>
      <c r="I148" s="250"/>
      <c r="J148" s="344" t="s">
        <v>695</v>
      </c>
      <c r="K148" s="259"/>
      <c r="L148" s="261">
        <f t="shared" si="152"/>
        <v>0</v>
      </c>
      <c r="M148" s="296"/>
      <c r="N148" s="296"/>
      <c r="O148" s="296"/>
      <c r="P148" s="357"/>
      <c r="Q148" s="250"/>
      <c r="R148" s="249"/>
      <c r="S148" s="220"/>
      <c r="T148" s="220"/>
      <c r="U148" s="220"/>
      <c r="V148" s="183"/>
      <c r="W148" s="183"/>
      <c r="X148" s="107"/>
      <c r="Y148" s="183"/>
    </row>
    <row r="149" spans="2:25" s="184" customFormat="1" x14ac:dyDescent="0.2">
      <c r="B149" s="257"/>
      <c r="C149" s="250"/>
      <c r="D149" s="250"/>
      <c r="E149" s="258"/>
      <c r="F149" s="250"/>
      <c r="G149" s="250"/>
      <c r="H149" s="250"/>
      <c r="I149" s="250"/>
      <c r="J149" s="355">
        <v>130</v>
      </c>
      <c r="K149" s="259"/>
      <c r="L149" s="261">
        <f t="shared" si="152"/>
        <v>39202207.650000006</v>
      </c>
      <c r="M149" s="324">
        <f>SUM(M150:M156)</f>
        <v>12112446.01</v>
      </c>
      <c r="N149" s="324">
        <f t="shared" ref="N149:P149" si="153">SUM(N150:N156)</f>
        <v>7272158.9699999997</v>
      </c>
      <c r="O149" s="324">
        <f t="shared" si="153"/>
        <v>10885075.689999999</v>
      </c>
      <c r="P149" s="356">
        <f t="shared" si="153"/>
        <v>8932526.9800000004</v>
      </c>
      <c r="Q149" s="326"/>
      <c r="R149" s="326"/>
      <c r="S149" s="220"/>
      <c r="T149" s="220"/>
      <c r="U149" s="220"/>
      <c r="V149" s="183"/>
      <c r="W149" s="183"/>
      <c r="X149" s="107"/>
      <c r="Y149" s="183"/>
    </row>
    <row r="150" spans="2:25" s="184" customFormat="1" x14ac:dyDescent="0.2">
      <c r="B150" s="260"/>
      <c r="C150" s="250"/>
      <c r="D150" s="250"/>
      <c r="E150" s="258"/>
      <c r="F150" s="250"/>
      <c r="G150" s="250"/>
      <c r="H150" s="250"/>
      <c r="I150" s="250"/>
      <c r="J150" s="344" t="s">
        <v>689</v>
      </c>
      <c r="K150" s="259"/>
      <c r="L150" s="261">
        <f t="shared" si="152"/>
        <v>0</v>
      </c>
      <c r="M150" s="296"/>
      <c r="N150" s="296"/>
      <c r="O150" s="296"/>
      <c r="P150" s="357"/>
      <c r="Q150" s="249"/>
      <c r="R150" s="249"/>
      <c r="S150" s="220"/>
      <c r="T150" s="220"/>
      <c r="U150" s="220"/>
      <c r="V150" s="183"/>
      <c r="W150" s="183"/>
      <c r="X150" s="107"/>
      <c r="Y150" s="183"/>
    </row>
    <row r="151" spans="2:25" s="184" customFormat="1" x14ac:dyDescent="0.2">
      <c r="B151" s="260"/>
      <c r="C151" s="250"/>
      <c r="D151" s="250"/>
      <c r="E151" s="258"/>
      <c r="F151" s="250"/>
      <c r="G151" s="250"/>
      <c r="H151" s="250"/>
      <c r="I151" s="250"/>
      <c r="J151" s="344" t="s">
        <v>690</v>
      </c>
      <c r="K151" s="259"/>
      <c r="L151" s="261">
        <f t="shared" si="152"/>
        <v>0</v>
      </c>
      <c r="M151" s="296"/>
      <c r="N151" s="296"/>
      <c r="O151" s="296"/>
      <c r="P151" s="357"/>
      <c r="Q151" s="249"/>
      <c r="R151" s="249"/>
      <c r="S151" s="220"/>
      <c r="T151" s="220"/>
      <c r="U151" s="220"/>
      <c r="V151" s="183"/>
      <c r="W151" s="183"/>
      <c r="X151" s="107"/>
      <c r="Y151" s="183"/>
    </row>
    <row r="152" spans="2:25" s="184" customFormat="1" x14ac:dyDescent="0.2">
      <c r="B152" s="260"/>
      <c r="C152" s="250"/>
      <c r="D152" s="250"/>
      <c r="E152" s="258"/>
      <c r="F152" s="250"/>
      <c r="G152" s="250"/>
      <c r="H152" s="250"/>
      <c r="I152" s="250"/>
      <c r="J152" s="344" t="s">
        <v>691</v>
      </c>
      <c r="K152" s="259"/>
      <c r="L152" s="261">
        <f t="shared" si="152"/>
        <v>39202207.650000006</v>
      </c>
      <c r="M152" s="296">
        <f>12096023.95+13200+3222.06</f>
        <v>12112446.01</v>
      </c>
      <c r="N152" s="296">
        <v>7272158.9699999997</v>
      </c>
      <c r="O152" s="296">
        <v>10885075.689999999</v>
      </c>
      <c r="P152" s="357">
        <v>8932526.9800000004</v>
      </c>
      <c r="Q152" s="249"/>
      <c r="R152" s="249"/>
      <c r="S152" s="220"/>
      <c r="T152" s="220"/>
      <c r="U152" s="220"/>
      <c r="V152" s="183"/>
      <c r="W152" s="183"/>
      <c r="X152" s="107"/>
      <c r="Y152" s="183"/>
    </row>
    <row r="153" spans="2:25" s="184" customFormat="1" x14ac:dyDescent="0.2">
      <c r="B153" s="260"/>
      <c r="C153" s="250"/>
      <c r="D153" s="250"/>
      <c r="E153" s="258"/>
      <c r="F153" s="250"/>
      <c r="G153" s="250"/>
      <c r="H153" s="250"/>
      <c r="I153" s="250"/>
      <c r="J153" s="344" t="s">
        <v>692</v>
      </c>
      <c r="K153" s="259"/>
      <c r="L153" s="261">
        <f t="shared" si="152"/>
        <v>0</v>
      </c>
      <c r="M153" s="296"/>
      <c r="N153" s="296"/>
      <c r="O153" s="296"/>
      <c r="P153" s="357"/>
      <c r="Q153" s="249"/>
      <c r="R153" s="249"/>
      <c r="S153" s="220"/>
      <c r="T153" s="220"/>
      <c r="U153" s="220"/>
      <c r="V153" s="183"/>
      <c r="W153" s="183"/>
      <c r="X153" s="107"/>
      <c r="Y153" s="183"/>
    </row>
    <row r="154" spans="2:25" s="184" customFormat="1" x14ac:dyDescent="0.2">
      <c r="B154" s="260"/>
      <c r="C154" s="250"/>
      <c r="D154" s="250"/>
      <c r="E154" s="258"/>
      <c r="F154" s="250"/>
      <c r="G154" s="250"/>
      <c r="H154" s="250"/>
      <c r="I154" s="250"/>
      <c r="J154" s="344" t="s">
        <v>693</v>
      </c>
      <c r="K154" s="259"/>
      <c r="L154" s="261">
        <f t="shared" si="152"/>
        <v>0</v>
      </c>
      <c r="M154" s="296"/>
      <c r="N154" s="296"/>
      <c r="O154" s="296"/>
      <c r="P154" s="357"/>
      <c r="Q154" s="249"/>
      <c r="R154" s="249"/>
      <c r="S154" s="220"/>
      <c r="T154" s="220"/>
      <c r="U154" s="220"/>
      <c r="V154" s="183"/>
      <c r="W154" s="183"/>
      <c r="X154" s="107"/>
      <c r="Y154" s="183"/>
    </row>
    <row r="155" spans="2:25" s="184" customFormat="1" x14ac:dyDescent="0.2">
      <c r="B155" s="260"/>
      <c r="C155" s="250"/>
      <c r="D155" s="250"/>
      <c r="E155" s="258"/>
      <c r="F155" s="250"/>
      <c r="G155" s="250"/>
      <c r="H155" s="250"/>
      <c r="I155" s="250"/>
      <c r="J155" s="344" t="s">
        <v>694</v>
      </c>
      <c r="K155" s="259"/>
      <c r="L155" s="261">
        <f>SUM(M155:P155)</f>
        <v>0</v>
      </c>
      <c r="M155" s="296"/>
      <c r="N155" s="296"/>
      <c r="O155" s="296"/>
      <c r="P155" s="357"/>
      <c r="Q155" s="249"/>
      <c r="R155" s="249"/>
      <c r="S155" s="220"/>
      <c r="T155" s="220"/>
      <c r="U155" s="220"/>
      <c r="V155" s="183"/>
      <c r="W155" s="183"/>
      <c r="X155" s="107"/>
      <c r="Y155" s="183"/>
    </row>
    <row r="156" spans="2:25" s="184" customFormat="1" x14ac:dyDescent="0.2">
      <c r="B156" s="260"/>
      <c r="C156" s="250"/>
      <c r="D156" s="250"/>
      <c r="E156" s="258"/>
      <c r="F156" s="250"/>
      <c r="G156" s="250"/>
      <c r="H156" s="250"/>
      <c r="I156" s="250"/>
      <c r="J156" s="344" t="s">
        <v>695</v>
      </c>
      <c r="K156" s="259"/>
      <c r="L156" s="261">
        <f t="shared" si="152"/>
        <v>0</v>
      </c>
      <c r="M156" s="296"/>
      <c r="N156" s="296"/>
      <c r="O156" s="296"/>
      <c r="P156" s="357"/>
      <c r="Q156" s="249"/>
      <c r="R156" s="249"/>
      <c r="S156" s="220"/>
      <c r="T156" s="220"/>
      <c r="U156" s="220"/>
      <c r="V156" s="183"/>
      <c r="W156" s="183"/>
      <c r="X156" s="107"/>
      <c r="Y156" s="183"/>
    </row>
    <row r="157" spans="2:25" s="184" customFormat="1" x14ac:dyDescent="0.2">
      <c r="B157" s="257"/>
      <c r="C157" s="250"/>
      <c r="D157" s="250"/>
      <c r="E157" s="258"/>
      <c r="F157" s="250"/>
      <c r="G157" s="250"/>
      <c r="H157" s="250"/>
      <c r="I157" s="250"/>
      <c r="J157" s="355">
        <v>180</v>
      </c>
      <c r="K157" s="259"/>
      <c r="L157" s="261">
        <f t="shared" si="152"/>
        <v>3500</v>
      </c>
      <c r="M157" s="324">
        <f>SUM(M158:M164)</f>
        <v>0</v>
      </c>
      <c r="N157" s="324">
        <f t="shared" ref="N157:P157" si="154">SUM(N158:N164)</f>
        <v>0</v>
      </c>
      <c r="O157" s="324">
        <f t="shared" si="154"/>
        <v>0</v>
      </c>
      <c r="P157" s="356">
        <f t="shared" si="154"/>
        <v>3500</v>
      </c>
      <c r="Q157" s="326"/>
      <c r="R157" s="326"/>
      <c r="S157" s="220"/>
      <c r="T157" s="220"/>
      <c r="U157" s="220"/>
      <c r="V157" s="183"/>
      <c r="W157" s="183"/>
      <c r="X157" s="107"/>
      <c r="Y157" s="183"/>
    </row>
    <row r="158" spans="2:25" s="184" customFormat="1" x14ac:dyDescent="0.2">
      <c r="B158" s="260"/>
      <c r="C158" s="250"/>
      <c r="D158" s="250"/>
      <c r="E158" s="258"/>
      <c r="F158" s="250"/>
      <c r="G158" s="250"/>
      <c r="H158" s="250"/>
      <c r="I158" s="250"/>
      <c r="J158" s="344" t="s">
        <v>689</v>
      </c>
      <c r="K158" s="259"/>
      <c r="L158" s="261">
        <f t="shared" si="152"/>
        <v>0</v>
      </c>
      <c r="M158" s="296"/>
      <c r="N158" s="296"/>
      <c r="O158" s="296"/>
      <c r="P158" s="357"/>
      <c r="Q158" s="249"/>
      <c r="R158" s="249"/>
      <c r="S158" s="220"/>
      <c r="T158" s="220"/>
      <c r="U158" s="220"/>
      <c r="V158" s="183"/>
      <c r="W158" s="183"/>
      <c r="X158" s="107"/>
      <c r="Y158" s="183"/>
    </row>
    <row r="159" spans="2:25" s="184" customFormat="1" x14ac:dyDescent="0.2">
      <c r="B159" s="260"/>
      <c r="C159" s="250"/>
      <c r="D159" s="250"/>
      <c r="E159" s="258"/>
      <c r="F159" s="250"/>
      <c r="G159" s="250"/>
      <c r="H159" s="250"/>
      <c r="I159" s="250"/>
      <c r="J159" s="344" t="s">
        <v>690</v>
      </c>
      <c r="K159" s="259"/>
      <c r="L159" s="261">
        <f t="shared" si="152"/>
        <v>0</v>
      </c>
      <c r="M159" s="296"/>
      <c r="N159" s="296"/>
      <c r="O159" s="296"/>
      <c r="P159" s="357"/>
      <c r="Q159" s="249"/>
      <c r="R159" s="249"/>
      <c r="S159" s="220"/>
      <c r="T159" s="220"/>
      <c r="U159" s="220"/>
      <c r="V159" s="183"/>
      <c r="W159" s="183"/>
      <c r="X159" s="107"/>
      <c r="Y159" s="183"/>
    </row>
    <row r="160" spans="2:25" s="184" customFormat="1" x14ac:dyDescent="0.2">
      <c r="B160" s="260"/>
      <c r="C160" s="250"/>
      <c r="D160" s="250"/>
      <c r="E160" s="258"/>
      <c r="F160" s="250"/>
      <c r="G160" s="250"/>
      <c r="H160" s="250"/>
      <c r="I160" s="250"/>
      <c r="J160" s="344" t="s">
        <v>691</v>
      </c>
      <c r="K160" s="259"/>
      <c r="L160" s="261">
        <f t="shared" si="152"/>
        <v>3500</v>
      </c>
      <c r="M160" s="296"/>
      <c r="N160" s="296"/>
      <c r="O160" s="296"/>
      <c r="P160" s="357">
        <v>3500</v>
      </c>
      <c r="Q160" s="249"/>
      <c r="R160" s="249"/>
      <c r="S160" s="220"/>
      <c r="T160" s="220"/>
      <c r="U160" s="220"/>
      <c r="V160" s="183"/>
      <c r="W160" s="183"/>
      <c r="X160" s="107"/>
      <c r="Y160" s="183"/>
    </row>
    <row r="161" spans="2:25" s="184" customFormat="1" x14ac:dyDescent="0.2">
      <c r="B161" s="260"/>
      <c r="C161" s="250"/>
      <c r="D161" s="250"/>
      <c r="E161" s="258"/>
      <c r="F161" s="250"/>
      <c r="G161" s="250"/>
      <c r="H161" s="250"/>
      <c r="I161" s="250"/>
      <c r="J161" s="344" t="s">
        <v>692</v>
      </c>
      <c r="K161" s="259"/>
      <c r="L161" s="261">
        <f t="shared" si="152"/>
        <v>0</v>
      </c>
      <c r="M161" s="296"/>
      <c r="N161" s="296"/>
      <c r="O161" s="296"/>
      <c r="P161" s="357"/>
      <c r="Q161" s="249"/>
      <c r="R161" s="249"/>
      <c r="S161" s="220"/>
      <c r="T161" s="220"/>
      <c r="U161" s="220"/>
      <c r="V161" s="183"/>
      <c r="W161" s="183"/>
      <c r="X161" s="107"/>
      <c r="Y161" s="183"/>
    </row>
    <row r="162" spans="2:25" s="184" customFormat="1" x14ac:dyDescent="0.2">
      <c r="B162" s="260"/>
      <c r="C162" s="250"/>
      <c r="D162" s="250"/>
      <c r="E162" s="258"/>
      <c r="F162" s="250"/>
      <c r="G162" s="250"/>
      <c r="H162" s="250"/>
      <c r="I162" s="250"/>
      <c r="J162" s="344" t="s">
        <v>693</v>
      </c>
      <c r="K162" s="259"/>
      <c r="L162" s="261">
        <f t="shared" si="152"/>
        <v>0</v>
      </c>
      <c r="M162" s="296"/>
      <c r="N162" s="296"/>
      <c r="O162" s="296"/>
      <c r="P162" s="357"/>
      <c r="Q162" s="249"/>
      <c r="R162" s="249"/>
      <c r="S162" s="220"/>
      <c r="T162" s="220"/>
      <c r="U162" s="220"/>
      <c r="V162" s="183"/>
      <c r="W162" s="183"/>
      <c r="X162" s="107"/>
      <c r="Y162" s="183"/>
    </row>
    <row r="163" spans="2:25" s="184" customFormat="1" x14ac:dyDescent="0.2">
      <c r="B163" s="260"/>
      <c r="C163" s="250"/>
      <c r="D163" s="250"/>
      <c r="E163" s="258"/>
      <c r="F163" s="250"/>
      <c r="G163" s="250"/>
      <c r="H163" s="250"/>
      <c r="I163" s="250"/>
      <c r="J163" s="344" t="s">
        <v>694</v>
      </c>
      <c r="K163" s="259"/>
      <c r="L163" s="261">
        <f t="shared" si="152"/>
        <v>0</v>
      </c>
      <c r="M163" s="296"/>
      <c r="N163" s="296"/>
      <c r="O163" s="296"/>
      <c r="P163" s="357"/>
      <c r="Q163" s="249"/>
      <c r="R163" s="249"/>
      <c r="S163" s="220"/>
      <c r="T163" s="220"/>
      <c r="U163" s="220"/>
      <c r="V163" s="183"/>
      <c r="W163" s="183"/>
      <c r="X163" s="107"/>
      <c r="Y163" s="183"/>
    </row>
    <row r="164" spans="2:25" s="184" customFormat="1" x14ac:dyDescent="0.2">
      <c r="B164" s="260"/>
      <c r="C164" s="250"/>
      <c r="D164" s="250"/>
      <c r="E164" s="258"/>
      <c r="F164" s="250"/>
      <c r="G164" s="250"/>
      <c r="H164" s="250"/>
      <c r="I164" s="250"/>
      <c r="J164" s="344" t="s">
        <v>695</v>
      </c>
      <c r="K164" s="259"/>
      <c r="L164" s="261">
        <f t="shared" si="152"/>
        <v>0</v>
      </c>
      <c r="M164" s="296"/>
      <c r="N164" s="296"/>
      <c r="O164" s="296"/>
      <c r="P164" s="357"/>
      <c r="Q164" s="249"/>
      <c r="R164" s="249"/>
      <c r="S164" s="220"/>
      <c r="T164" s="220"/>
      <c r="U164" s="220"/>
      <c r="V164" s="183"/>
      <c r="W164" s="183"/>
      <c r="X164" s="107"/>
      <c r="Y164" s="183"/>
    </row>
    <row r="165" spans="2:25" s="184" customFormat="1" x14ac:dyDescent="0.2">
      <c r="B165" s="260"/>
      <c r="C165" s="250"/>
      <c r="D165" s="250"/>
      <c r="E165" s="258"/>
      <c r="F165" s="250"/>
      <c r="G165" s="250"/>
      <c r="H165" s="250"/>
      <c r="I165" s="250"/>
      <c r="J165" s="355">
        <v>140</v>
      </c>
      <c r="K165" s="259"/>
      <c r="L165" s="261">
        <f t="shared" ref="L165" si="155">SUM(M165:P165)</f>
        <v>0</v>
      </c>
      <c r="M165" s="324">
        <f>SUM(M166:M172)</f>
        <v>0</v>
      </c>
      <c r="N165" s="324">
        <f t="shared" ref="N165:P165" si="156">SUM(N166:N172)</f>
        <v>0</v>
      </c>
      <c r="O165" s="324">
        <f t="shared" si="156"/>
        <v>0</v>
      </c>
      <c r="P165" s="356">
        <f t="shared" si="156"/>
        <v>0</v>
      </c>
      <c r="Q165" s="326"/>
      <c r="R165" s="326"/>
      <c r="S165" s="220"/>
      <c r="T165" s="220"/>
      <c r="U165" s="220"/>
      <c r="V165" s="183"/>
      <c r="W165" s="183"/>
      <c r="X165" s="107"/>
      <c r="Y165" s="183"/>
    </row>
    <row r="166" spans="2:25" s="184" customFormat="1" x14ac:dyDescent="0.2">
      <c r="B166" s="260"/>
      <c r="C166" s="250"/>
      <c r="D166" s="250"/>
      <c r="E166" s="258"/>
      <c r="F166" s="250"/>
      <c r="G166" s="250"/>
      <c r="H166" s="250"/>
      <c r="I166" s="250"/>
      <c r="J166" s="344" t="s">
        <v>689</v>
      </c>
      <c r="K166" s="259"/>
      <c r="L166" s="261">
        <f t="shared" si="152"/>
        <v>0</v>
      </c>
      <c r="M166" s="296"/>
      <c r="N166" s="296"/>
      <c r="O166" s="296"/>
      <c r="P166" s="357"/>
      <c r="Q166" s="249"/>
      <c r="R166" s="249"/>
      <c r="S166" s="220"/>
      <c r="T166" s="220"/>
      <c r="U166" s="220"/>
      <c r="V166" s="183"/>
      <c r="W166" s="183"/>
      <c r="X166" s="107"/>
      <c r="Y166" s="183"/>
    </row>
    <row r="167" spans="2:25" s="184" customFormat="1" x14ac:dyDescent="0.2">
      <c r="B167" s="260"/>
      <c r="C167" s="250"/>
      <c r="D167" s="250"/>
      <c r="E167" s="258"/>
      <c r="F167" s="250"/>
      <c r="G167" s="250"/>
      <c r="H167" s="250"/>
      <c r="I167" s="250"/>
      <c r="J167" s="344" t="s">
        <v>690</v>
      </c>
      <c r="K167" s="259"/>
      <c r="L167" s="261">
        <f t="shared" si="152"/>
        <v>0</v>
      </c>
      <c r="M167" s="296"/>
      <c r="N167" s="296"/>
      <c r="O167" s="296"/>
      <c r="P167" s="357"/>
      <c r="Q167" s="249"/>
      <c r="R167" s="249"/>
      <c r="S167" s="220"/>
      <c r="T167" s="220"/>
      <c r="U167" s="220"/>
      <c r="V167" s="183"/>
      <c r="W167" s="183"/>
      <c r="X167" s="107"/>
      <c r="Y167" s="183"/>
    </row>
    <row r="168" spans="2:25" s="184" customFormat="1" x14ac:dyDescent="0.2">
      <c r="B168" s="260"/>
      <c r="C168" s="250"/>
      <c r="D168" s="250"/>
      <c r="E168" s="258"/>
      <c r="F168" s="250"/>
      <c r="G168" s="250"/>
      <c r="H168" s="250"/>
      <c r="I168" s="250"/>
      <c r="J168" s="344" t="s">
        <v>691</v>
      </c>
      <c r="K168" s="259"/>
      <c r="L168" s="261">
        <f t="shared" si="152"/>
        <v>0</v>
      </c>
      <c r="M168" s="296"/>
      <c r="N168" s="296"/>
      <c r="O168" s="296"/>
      <c r="P168" s="357"/>
      <c r="Q168" s="249"/>
      <c r="R168" s="249"/>
      <c r="S168" s="220"/>
      <c r="T168" s="220"/>
      <c r="U168" s="220"/>
      <c r="V168" s="183"/>
      <c r="W168" s="183"/>
      <c r="X168" s="107"/>
      <c r="Y168" s="183"/>
    </row>
    <row r="169" spans="2:25" s="184" customFormat="1" x14ac:dyDescent="0.2">
      <c r="B169" s="260"/>
      <c r="C169" s="250"/>
      <c r="D169" s="250"/>
      <c r="E169" s="258"/>
      <c r="F169" s="250"/>
      <c r="G169" s="250"/>
      <c r="H169" s="250"/>
      <c r="I169" s="250"/>
      <c r="J169" s="344" t="s">
        <v>692</v>
      </c>
      <c r="K169" s="259"/>
      <c r="L169" s="261">
        <f t="shared" si="152"/>
        <v>0</v>
      </c>
      <c r="M169" s="296"/>
      <c r="N169" s="296"/>
      <c r="O169" s="296"/>
      <c r="P169" s="357"/>
      <c r="Q169" s="249"/>
      <c r="R169" s="249"/>
      <c r="S169" s="220"/>
      <c r="T169" s="220"/>
      <c r="U169" s="220"/>
      <c r="V169" s="183"/>
      <c r="W169" s="183"/>
      <c r="X169" s="107"/>
      <c r="Y169" s="183"/>
    </row>
    <row r="170" spans="2:25" s="184" customFormat="1" x14ac:dyDescent="0.2">
      <c r="B170" s="260"/>
      <c r="C170" s="250"/>
      <c r="D170" s="250"/>
      <c r="E170" s="258"/>
      <c r="F170" s="250"/>
      <c r="G170" s="250"/>
      <c r="H170" s="250"/>
      <c r="I170" s="250"/>
      <c r="J170" s="344" t="s">
        <v>693</v>
      </c>
      <c r="K170" s="259"/>
      <c r="L170" s="261">
        <f t="shared" si="152"/>
        <v>0</v>
      </c>
      <c r="M170" s="296"/>
      <c r="N170" s="296"/>
      <c r="O170" s="296"/>
      <c r="P170" s="357"/>
      <c r="Q170" s="249"/>
      <c r="R170" s="249"/>
      <c r="S170" s="220"/>
      <c r="T170" s="220"/>
      <c r="U170" s="220"/>
      <c r="V170" s="183"/>
      <c r="W170" s="183"/>
      <c r="X170" s="107"/>
      <c r="Y170" s="183"/>
    </row>
    <row r="171" spans="2:25" s="184" customFormat="1" x14ac:dyDescent="0.2">
      <c r="B171" s="260"/>
      <c r="C171" s="250"/>
      <c r="D171" s="250"/>
      <c r="E171" s="258"/>
      <c r="F171" s="250"/>
      <c r="G171" s="250"/>
      <c r="H171" s="250"/>
      <c r="I171" s="250"/>
      <c r="J171" s="344" t="s">
        <v>694</v>
      </c>
      <c r="K171" s="259"/>
      <c r="L171" s="261">
        <f t="shared" si="152"/>
        <v>0</v>
      </c>
      <c r="M171" s="296"/>
      <c r="N171" s="296"/>
      <c r="O171" s="296"/>
      <c r="P171" s="357"/>
      <c r="Q171" s="249"/>
      <c r="R171" s="249"/>
      <c r="S171" s="220"/>
      <c r="T171" s="220"/>
      <c r="U171" s="220"/>
      <c r="V171" s="183"/>
      <c r="W171" s="183"/>
      <c r="X171" s="107"/>
      <c r="Y171" s="183"/>
    </row>
    <row r="172" spans="2:25" s="184" customFormat="1" x14ac:dyDescent="0.2">
      <c r="B172" s="260"/>
      <c r="C172" s="250"/>
      <c r="D172" s="250"/>
      <c r="E172" s="258"/>
      <c r="F172" s="250"/>
      <c r="G172" s="250"/>
      <c r="H172" s="250"/>
      <c r="I172" s="250"/>
      <c r="J172" s="344" t="s">
        <v>695</v>
      </c>
      <c r="K172" s="259"/>
      <c r="L172" s="261">
        <f t="shared" si="152"/>
        <v>0</v>
      </c>
      <c r="M172" s="296"/>
      <c r="N172" s="296"/>
      <c r="O172" s="296"/>
      <c r="P172" s="357"/>
      <c r="Q172" s="249"/>
      <c r="R172" s="249"/>
      <c r="S172" s="220"/>
      <c r="T172" s="220"/>
      <c r="U172" s="220"/>
      <c r="V172" s="183"/>
      <c r="W172" s="183"/>
      <c r="X172" s="107"/>
      <c r="Y172" s="183"/>
    </row>
    <row r="173" spans="2:25" s="107" customFormat="1" x14ac:dyDescent="0.2">
      <c r="B173" s="264"/>
      <c r="C173" s="265"/>
      <c r="D173" s="265"/>
      <c r="E173" s="266"/>
      <c r="F173" s="265"/>
      <c r="G173" s="265"/>
      <c r="H173" s="265"/>
      <c r="I173" s="265"/>
      <c r="J173" s="355">
        <v>410</v>
      </c>
      <c r="K173" s="267"/>
      <c r="L173" s="261">
        <f t="shared" ref="L173" si="157">SUM(M173:P173)</f>
        <v>0</v>
      </c>
      <c r="M173" s="325">
        <f>SUM(M174:M180)</f>
        <v>0</v>
      </c>
      <c r="N173" s="325">
        <f t="shared" ref="N173:P173" si="158">SUM(N174:N180)</f>
        <v>0</v>
      </c>
      <c r="O173" s="325">
        <f t="shared" si="158"/>
        <v>0</v>
      </c>
      <c r="P173" s="358">
        <f t="shared" si="158"/>
        <v>0</v>
      </c>
      <c r="Q173" s="327"/>
      <c r="R173" s="326"/>
      <c r="S173" s="224"/>
      <c r="T173" s="235"/>
      <c r="U173" s="235"/>
      <c r="V173" s="106"/>
      <c r="W173" s="106"/>
      <c r="Y173" s="106"/>
    </row>
    <row r="174" spans="2:25" s="184" customFormat="1" x14ac:dyDescent="0.2">
      <c r="B174" s="268"/>
      <c r="C174" s="250"/>
      <c r="D174" s="250"/>
      <c r="E174" s="258"/>
      <c r="F174" s="250"/>
      <c r="G174" s="250"/>
      <c r="H174" s="250"/>
      <c r="I174" s="250"/>
      <c r="J174" s="344" t="s">
        <v>689</v>
      </c>
      <c r="K174" s="223"/>
      <c r="L174" s="261">
        <f t="shared" ref="L174:L180" si="159">SUM(M174:P174)</f>
        <v>0</v>
      </c>
      <c r="M174" s="296"/>
      <c r="N174" s="296"/>
      <c r="O174" s="296"/>
      <c r="P174" s="357"/>
      <c r="Q174" s="249"/>
      <c r="R174" s="249"/>
      <c r="S174" s="227"/>
      <c r="T174" s="220"/>
      <c r="U174" s="220"/>
      <c r="V174" s="183"/>
      <c r="W174" s="183"/>
      <c r="X174" s="107"/>
      <c r="Y174" s="183"/>
    </row>
    <row r="175" spans="2:25" s="184" customFormat="1" x14ac:dyDescent="0.2">
      <c r="B175" s="268"/>
      <c r="C175" s="250"/>
      <c r="D175" s="250"/>
      <c r="E175" s="258"/>
      <c r="F175" s="250"/>
      <c r="G175" s="250"/>
      <c r="H175" s="250"/>
      <c r="I175" s="250"/>
      <c r="J175" s="344" t="s">
        <v>690</v>
      </c>
      <c r="K175" s="223"/>
      <c r="L175" s="261">
        <f t="shared" si="159"/>
        <v>0</v>
      </c>
      <c r="M175" s="296"/>
      <c r="N175" s="296"/>
      <c r="O175" s="296"/>
      <c r="P175" s="357"/>
      <c r="Q175" s="249"/>
      <c r="R175" s="249"/>
      <c r="S175" s="227"/>
      <c r="T175" s="220"/>
      <c r="U175" s="220"/>
      <c r="V175" s="183"/>
      <c r="W175" s="183"/>
      <c r="X175" s="107"/>
      <c r="Y175" s="183"/>
    </row>
    <row r="176" spans="2:25" s="184" customFormat="1" x14ac:dyDescent="0.2">
      <c r="B176" s="268"/>
      <c r="C176" s="250"/>
      <c r="D176" s="250"/>
      <c r="E176" s="258"/>
      <c r="F176" s="250"/>
      <c r="G176" s="250"/>
      <c r="H176" s="250"/>
      <c r="I176" s="250"/>
      <c r="J176" s="344" t="s">
        <v>691</v>
      </c>
      <c r="K176" s="223"/>
      <c r="L176" s="261">
        <f t="shared" si="159"/>
        <v>0</v>
      </c>
      <c r="M176" s="296"/>
      <c r="N176" s="296"/>
      <c r="O176" s="296"/>
      <c r="P176" s="357"/>
      <c r="Q176" s="249"/>
      <c r="R176" s="249"/>
      <c r="S176" s="227"/>
      <c r="T176" s="220"/>
      <c r="U176" s="220"/>
      <c r="V176" s="183"/>
      <c r="W176" s="183"/>
      <c r="X176" s="107"/>
      <c r="Y176" s="183"/>
    </row>
    <row r="177" spans="2:25" s="184" customFormat="1" x14ac:dyDescent="0.2">
      <c r="B177" s="268"/>
      <c r="C177" s="250"/>
      <c r="D177" s="250"/>
      <c r="E177" s="258"/>
      <c r="F177" s="250"/>
      <c r="G177" s="250"/>
      <c r="H177" s="250"/>
      <c r="I177" s="250"/>
      <c r="J177" s="344" t="s">
        <v>692</v>
      </c>
      <c r="K177" s="223"/>
      <c r="L177" s="261">
        <f t="shared" si="159"/>
        <v>0</v>
      </c>
      <c r="M177" s="296"/>
      <c r="N177" s="296"/>
      <c r="O177" s="296"/>
      <c r="P177" s="357"/>
      <c r="Q177" s="249"/>
      <c r="R177" s="249"/>
      <c r="S177" s="227"/>
      <c r="T177" s="220"/>
      <c r="U177" s="220"/>
      <c r="V177" s="183"/>
      <c r="W177" s="183"/>
      <c r="X177" s="107"/>
      <c r="Y177" s="183"/>
    </row>
    <row r="178" spans="2:25" s="184" customFormat="1" x14ac:dyDescent="0.2">
      <c r="B178" s="268"/>
      <c r="C178" s="250"/>
      <c r="D178" s="250"/>
      <c r="E178" s="258"/>
      <c r="F178" s="250"/>
      <c r="G178" s="250"/>
      <c r="H178" s="250"/>
      <c r="I178" s="250"/>
      <c r="J178" s="344" t="s">
        <v>693</v>
      </c>
      <c r="K178" s="223"/>
      <c r="L178" s="261">
        <f t="shared" si="159"/>
        <v>0</v>
      </c>
      <c r="M178" s="296"/>
      <c r="N178" s="296"/>
      <c r="O178" s="296"/>
      <c r="P178" s="357"/>
      <c r="Q178" s="249"/>
      <c r="R178" s="249"/>
      <c r="S178" s="227"/>
      <c r="T178" s="220"/>
      <c r="U178" s="220"/>
      <c r="V178" s="183"/>
      <c r="W178" s="183"/>
      <c r="X178" s="107"/>
      <c r="Y178" s="183"/>
    </row>
    <row r="179" spans="2:25" s="184" customFormat="1" x14ac:dyDescent="0.2">
      <c r="B179" s="268"/>
      <c r="C179" s="250"/>
      <c r="D179" s="250"/>
      <c r="E179" s="258"/>
      <c r="F179" s="250"/>
      <c r="G179" s="250"/>
      <c r="H179" s="250"/>
      <c r="I179" s="250"/>
      <c r="J179" s="344" t="s">
        <v>694</v>
      </c>
      <c r="K179" s="223"/>
      <c r="L179" s="261">
        <f t="shared" si="159"/>
        <v>0</v>
      </c>
      <c r="M179" s="296"/>
      <c r="N179" s="296"/>
      <c r="O179" s="296"/>
      <c r="P179" s="357"/>
      <c r="Q179" s="249"/>
      <c r="R179" s="249"/>
      <c r="S179" s="227"/>
      <c r="T179" s="220"/>
      <c r="U179" s="220"/>
      <c r="V179" s="183"/>
      <c r="W179" s="183"/>
      <c r="X179" s="107"/>
      <c r="Y179" s="183"/>
    </row>
    <row r="180" spans="2:25" s="184" customFormat="1" x14ac:dyDescent="0.2">
      <c r="B180" s="268"/>
      <c r="C180" s="250"/>
      <c r="D180" s="250"/>
      <c r="E180" s="258"/>
      <c r="F180" s="250"/>
      <c r="G180" s="250"/>
      <c r="H180" s="250"/>
      <c r="I180" s="250"/>
      <c r="J180" s="344" t="s">
        <v>695</v>
      </c>
      <c r="K180" s="223"/>
      <c r="L180" s="261">
        <f t="shared" si="159"/>
        <v>0</v>
      </c>
      <c r="M180" s="296"/>
      <c r="N180" s="296"/>
      <c r="O180" s="296"/>
      <c r="P180" s="357"/>
      <c r="Q180" s="249"/>
      <c r="R180" s="249"/>
      <c r="S180" s="227"/>
      <c r="T180" s="220"/>
      <c r="U180" s="220"/>
      <c r="V180" s="183"/>
      <c r="W180" s="183"/>
      <c r="X180" s="107"/>
      <c r="Y180" s="183"/>
    </row>
    <row r="181" spans="2:25" s="107" customFormat="1" x14ac:dyDescent="0.2">
      <c r="B181" s="264"/>
      <c r="C181" s="265"/>
      <c r="D181" s="265"/>
      <c r="E181" s="266"/>
      <c r="F181" s="265"/>
      <c r="G181" s="265"/>
      <c r="H181" s="265"/>
      <c r="I181" s="265"/>
      <c r="J181" s="355">
        <v>440</v>
      </c>
      <c r="K181" s="267"/>
      <c r="L181" s="261">
        <f t="shared" ref="L181" si="160">SUM(M181:P181)</f>
        <v>0</v>
      </c>
      <c r="M181" s="325">
        <f>SUM(M182:M188)</f>
        <v>0</v>
      </c>
      <c r="N181" s="325">
        <f t="shared" ref="N181:P181" si="161">SUM(N182:N188)</f>
        <v>0</v>
      </c>
      <c r="O181" s="325">
        <f t="shared" si="161"/>
        <v>0</v>
      </c>
      <c r="P181" s="358">
        <f t="shared" si="161"/>
        <v>0</v>
      </c>
      <c r="Q181" s="327"/>
      <c r="R181" s="326"/>
      <c r="S181" s="224"/>
      <c r="T181" s="235"/>
      <c r="U181" s="235"/>
      <c r="V181" s="106"/>
      <c r="W181" s="106"/>
      <c r="Y181" s="106"/>
    </row>
    <row r="182" spans="2:25" s="184" customFormat="1" x14ac:dyDescent="0.2">
      <c r="B182" s="268"/>
      <c r="C182" s="250"/>
      <c r="D182" s="250"/>
      <c r="E182" s="258"/>
      <c r="F182" s="250"/>
      <c r="G182" s="250"/>
      <c r="H182" s="250"/>
      <c r="I182" s="250"/>
      <c r="J182" s="344" t="s">
        <v>689</v>
      </c>
      <c r="K182" s="223"/>
      <c r="L182" s="261">
        <f t="shared" si="152"/>
        <v>0</v>
      </c>
      <c r="M182" s="296"/>
      <c r="N182" s="296"/>
      <c r="O182" s="296"/>
      <c r="P182" s="357"/>
      <c r="Q182" s="249"/>
      <c r="R182" s="249"/>
      <c r="S182" s="227"/>
      <c r="T182" s="220"/>
      <c r="U182" s="220"/>
      <c r="V182" s="183"/>
      <c r="W182" s="183"/>
      <c r="X182" s="107"/>
      <c r="Y182" s="183"/>
    </row>
    <row r="183" spans="2:25" s="184" customFormat="1" x14ac:dyDescent="0.2">
      <c r="B183" s="268"/>
      <c r="C183" s="250"/>
      <c r="D183" s="250"/>
      <c r="E183" s="258"/>
      <c r="F183" s="250"/>
      <c r="G183" s="250"/>
      <c r="H183" s="250"/>
      <c r="I183" s="250"/>
      <c r="J183" s="344" t="s">
        <v>690</v>
      </c>
      <c r="K183" s="223"/>
      <c r="L183" s="261">
        <f t="shared" si="152"/>
        <v>0</v>
      </c>
      <c r="M183" s="296"/>
      <c r="N183" s="296"/>
      <c r="O183" s="296"/>
      <c r="P183" s="357"/>
      <c r="Q183" s="249"/>
      <c r="R183" s="249"/>
      <c r="S183" s="227"/>
      <c r="T183" s="220"/>
      <c r="U183" s="220"/>
      <c r="V183" s="183"/>
      <c r="W183" s="183"/>
      <c r="X183" s="107"/>
      <c r="Y183" s="183"/>
    </row>
    <row r="184" spans="2:25" s="184" customFormat="1" x14ac:dyDescent="0.2">
      <c r="B184" s="268"/>
      <c r="C184" s="250"/>
      <c r="D184" s="250"/>
      <c r="E184" s="258"/>
      <c r="F184" s="250"/>
      <c r="G184" s="250"/>
      <c r="H184" s="250"/>
      <c r="I184" s="250"/>
      <c r="J184" s="344" t="s">
        <v>691</v>
      </c>
      <c r="K184" s="223"/>
      <c r="L184" s="261">
        <f t="shared" si="152"/>
        <v>0</v>
      </c>
      <c r="M184" s="296"/>
      <c r="N184" s="296"/>
      <c r="O184" s="296"/>
      <c r="P184" s="357"/>
      <c r="Q184" s="249"/>
      <c r="R184" s="249"/>
      <c r="S184" s="227"/>
      <c r="T184" s="220"/>
      <c r="U184" s="220"/>
      <c r="V184" s="183"/>
      <c r="W184" s="183"/>
      <c r="X184" s="107"/>
      <c r="Y184" s="183"/>
    </row>
    <row r="185" spans="2:25" s="184" customFormat="1" x14ac:dyDescent="0.2">
      <c r="B185" s="268"/>
      <c r="C185" s="250"/>
      <c r="D185" s="250"/>
      <c r="E185" s="258"/>
      <c r="F185" s="250"/>
      <c r="G185" s="250"/>
      <c r="H185" s="250"/>
      <c r="I185" s="250"/>
      <c r="J185" s="344" t="s">
        <v>692</v>
      </c>
      <c r="K185" s="223"/>
      <c r="L185" s="261">
        <f t="shared" si="152"/>
        <v>0</v>
      </c>
      <c r="M185" s="296"/>
      <c r="N185" s="296"/>
      <c r="O185" s="296"/>
      <c r="P185" s="357"/>
      <c r="Q185" s="249"/>
      <c r="R185" s="249"/>
      <c r="S185" s="227"/>
      <c r="T185" s="220"/>
      <c r="U185" s="220"/>
      <c r="V185" s="183"/>
      <c r="W185" s="183"/>
      <c r="X185" s="107"/>
      <c r="Y185" s="183"/>
    </row>
    <row r="186" spans="2:25" s="184" customFormat="1" x14ac:dyDescent="0.2">
      <c r="B186" s="268"/>
      <c r="C186" s="250"/>
      <c r="D186" s="250"/>
      <c r="E186" s="258"/>
      <c r="F186" s="250"/>
      <c r="G186" s="250"/>
      <c r="H186" s="250"/>
      <c r="I186" s="250"/>
      <c r="J186" s="344" t="s">
        <v>693</v>
      </c>
      <c r="K186" s="223"/>
      <c r="L186" s="261">
        <f t="shared" si="152"/>
        <v>0</v>
      </c>
      <c r="M186" s="296"/>
      <c r="N186" s="296"/>
      <c r="O186" s="296"/>
      <c r="P186" s="357"/>
      <c r="Q186" s="249"/>
      <c r="R186" s="249"/>
      <c r="S186" s="227"/>
      <c r="T186" s="220"/>
      <c r="U186" s="220"/>
      <c r="V186" s="183"/>
      <c r="W186" s="183"/>
      <c r="X186" s="107"/>
      <c r="Y186" s="183"/>
    </row>
    <row r="187" spans="2:25" s="184" customFormat="1" x14ac:dyDescent="0.2">
      <c r="B187" s="268"/>
      <c r="C187" s="250"/>
      <c r="D187" s="250"/>
      <c r="E187" s="258"/>
      <c r="F187" s="250"/>
      <c r="G187" s="250"/>
      <c r="H187" s="250"/>
      <c r="I187" s="250"/>
      <c r="J187" s="344" t="s">
        <v>694</v>
      </c>
      <c r="K187" s="223"/>
      <c r="L187" s="261">
        <f t="shared" si="152"/>
        <v>0</v>
      </c>
      <c r="M187" s="296"/>
      <c r="N187" s="296"/>
      <c r="O187" s="296"/>
      <c r="P187" s="357"/>
      <c r="Q187" s="249"/>
      <c r="R187" s="249"/>
      <c r="S187" s="227"/>
      <c r="T187" s="220"/>
      <c r="U187" s="220"/>
      <c r="V187" s="183"/>
      <c r="W187" s="183"/>
      <c r="X187" s="107"/>
      <c r="Y187" s="183"/>
    </row>
    <row r="188" spans="2:25" s="184" customFormat="1" x14ac:dyDescent="0.2">
      <c r="B188" s="268"/>
      <c r="C188" s="250"/>
      <c r="D188" s="250"/>
      <c r="E188" s="258"/>
      <c r="F188" s="250"/>
      <c r="G188" s="250"/>
      <c r="H188" s="250"/>
      <c r="I188" s="250"/>
      <c r="J188" s="344" t="s">
        <v>695</v>
      </c>
      <c r="K188" s="223"/>
      <c r="L188" s="261">
        <f t="shared" si="152"/>
        <v>0</v>
      </c>
      <c r="M188" s="296"/>
      <c r="N188" s="296"/>
      <c r="O188" s="296"/>
      <c r="P188" s="357"/>
      <c r="Q188" s="249"/>
      <c r="R188" s="249"/>
      <c r="S188" s="227"/>
      <c r="T188" s="220"/>
      <c r="U188" s="220"/>
      <c r="V188" s="183"/>
      <c r="W188" s="183"/>
      <c r="X188" s="107"/>
      <c r="Y188" s="183"/>
    </row>
    <row r="189" spans="2:25" s="184" customFormat="1" ht="13.5" thickBot="1" x14ac:dyDescent="0.25">
      <c r="B189" s="260"/>
      <c r="C189" s="250"/>
      <c r="D189" s="250"/>
      <c r="E189" s="258"/>
      <c r="F189" s="250"/>
      <c r="G189" s="250"/>
      <c r="H189" s="250"/>
      <c r="I189" s="250"/>
      <c r="J189" s="359"/>
      <c r="K189" s="269"/>
      <c r="L189" s="360"/>
      <c r="M189" s="361"/>
      <c r="N189" s="361"/>
      <c r="O189" s="361"/>
      <c r="P189" s="362"/>
      <c r="Q189" s="249"/>
      <c r="R189" s="249"/>
      <c r="S189" s="220"/>
      <c r="T189" s="220"/>
      <c r="U189" s="220"/>
      <c r="V189" s="183"/>
      <c r="W189" s="183"/>
      <c r="X189" s="107"/>
      <c r="Y189" s="183"/>
    </row>
    <row r="190" spans="2:25" s="184" customFormat="1" x14ac:dyDescent="0.2">
      <c r="B190" s="257"/>
      <c r="C190" s="250"/>
      <c r="D190" s="250"/>
      <c r="E190" s="258"/>
      <c r="F190" s="250"/>
      <c r="G190" s="250"/>
      <c r="H190" s="250"/>
      <c r="I190" s="250"/>
      <c r="J190" s="339" t="s">
        <v>704</v>
      </c>
      <c r="K190" s="340"/>
      <c r="L190" s="341">
        <f t="shared" si="152"/>
        <v>39205707.650000006</v>
      </c>
      <c r="M190" s="342">
        <f>SUM(M191:M197)</f>
        <v>12112446.01</v>
      </c>
      <c r="N190" s="342">
        <f t="shared" ref="N190:P190" si="162">SUM(N191:N197)</f>
        <v>7272158.9699999997</v>
      </c>
      <c r="O190" s="342">
        <f t="shared" si="162"/>
        <v>10885075.689999999</v>
      </c>
      <c r="P190" s="343">
        <f t="shared" si="162"/>
        <v>8936026.9800000004</v>
      </c>
      <c r="Q190" s="326"/>
      <c r="R190" s="326"/>
      <c r="S190" s="220"/>
      <c r="T190" s="220"/>
      <c r="U190" s="220"/>
      <c r="V190" s="183"/>
      <c r="W190" s="183"/>
      <c r="X190" s="107"/>
      <c r="Y190" s="183"/>
    </row>
    <row r="191" spans="2:25" s="184" customFormat="1" x14ac:dyDescent="0.2">
      <c r="B191" s="260"/>
      <c r="C191" s="250"/>
      <c r="D191" s="250"/>
      <c r="E191" s="258"/>
      <c r="F191" s="250"/>
      <c r="G191" s="250"/>
      <c r="H191" s="250"/>
      <c r="I191" s="250"/>
      <c r="J191" s="344" t="s">
        <v>689</v>
      </c>
      <c r="K191" s="259"/>
      <c r="L191" s="261">
        <f t="shared" si="152"/>
        <v>0</v>
      </c>
      <c r="M191" s="231">
        <f t="shared" ref="M191:P197" si="163">M142+M150+M158+M166+M182+M174</f>
        <v>0</v>
      </c>
      <c r="N191" s="231">
        <f t="shared" si="163"/>
        <v>0</v>
      </c>
      <c r="O191" s="231">
        <f t="shared" si="163"/>
        <v>0</v>
      </c>
      <c r="P191" s="345">
        <f t="shared" si="163"/>
        <v>0</v>
      </c>
      <c r="Q191" s="327"/>
      <c r="R191" s="249"/>
      <c r="S191" s="220"/>
      <c r="T191" s="220"/>
      <c r="U191" s="220"/>
      <c r="V191" s="183"/>
      <c r="W191" s="183"/>
      <c r="X191" s="107"/>
      <c r="Y191" s="183"/>
    </row>
    <row r="192" spans="2:25" s="184" customFormat="1" x14ac:dyDescent="0.2">
      <c r="B192" s="260"/>
      <c r="C192" s="250"/>
      <c r="D192" s="250"/>
      <c r="E192" s="258"/>
      <c r="F192" s="250"/>
      <c r="G192" s="250"/>
      <c r="H192" s="250"/>
      <c r="I192" s="250"/>
      <c r="J192" s="344" t="s">
        <v>690</v>
      </c>
      <c r="K192" s="259"/>
      <c r="L192" s="261">
        <f>SUM(M192:P192)</f>
        <v>0</v>
      </c>
      <c r="M192" s="231">
        <f t="shared" si="163"/>
        <v>0</v>
      </c>
      <c r="N192" s="231">
        <f t="shared" si="163"/>
        <v>0</v>
      </c>
      <c r="O192" s="231">
        <f t="shared" si="163"/>
        <v>0</v>
      </c>
      <c r="P192" s="345">
        <f t="shared" si="163"/>
        <v>0</v>
      </c>
      <c r="Q192" s="327"/>
      <c r="R192" s="249"/>
      <c r="S192" s="220"/>
      <c r="T192" s="220"/>
      <c r="U192" s="220"/>
      <c r="V192" s="183"/>
      <c r="W192" s="183"/>
      <c r="X192" s="107"/>
      <c r="Y192" s="183"/>
    </row>
    <row r="193" spans="2:25" s="184" customFormat="1" x14ac:dyDescent="0.2">
      <c r="B193" s="260"/>
      <c r="C193" s="250"/>
      <c r="D193" s="250"/>
      <c r="E193" s="258"/>
      <c r="F193" s="250"/>
      <c r="G193" s="250"/>
      <c r="H193" s="250"/>
      <c r="I193" s="250"/>
      <c r="J193" s="344" t="s">
        <v>691</v>
      </c>
      <c r="K193" s="259"/>
      <c r="L193" s="261">
        <f>L144+L152+L160</f>
        <v>39205707.650000006</v>
      </c>
      <c r="M193" s="231">
        <f t="shared" si="163"/>
        <v>12112446.01</v>
      </c>
      <c r="N193" s="231">
        <f t="shared" si="163"/>
        <v>7272158.9699999997</v>
      </c>
      <c r="O193" s="231">
        <f t="shared" si="163"/>
        <v>10885075.689999999</v>
      </c>
      <c r="P193" s="345">
        <f t="shared" si="163"/>
        <v>8936026.9800000004</v>
      </c>
      <c r="Q193" s="327"/>
      <c r="R193" s="249"/>
      <c r="S193" s="220"/>
      <c r="T193" s="220"/>
      <c r="U193" s="220"/>
      <c r="V193" s="183"/>
      <c r="W193" s="183"/>
      <c r="X193" s="107"/>
      <c r="Y193" s="183"/>
    </row>
    <row r="194" spans="2:25" s="184" customFormat="1" x14ac:dyDescent="0.2">
      <c r="B194" s="260"/>
      <c r="C194" s="250"/>
      <c r="D194" s="250"/>
      <c r="E194" s="258"/>
      <c r="F194" s="250"/>
      <c r="G194" s="250"/>
      <c r="H194" s="250"/>
      <c r="I194" s="250"/>
      <c r="J194" s="344" t="s">
        <v>692</v>
      </c>
      <c r="K194" s="259"/>
      <c r="L194" s="261">
        <f>SUM(M194:P194)</f>
        <v>0</v>
      </c>
      <c r="M194" s="231">
        <f t="shared" si="163"/>
        <v>0</v>
      </c>
      <c r="N194" s="231">
        <f t="shared" si="163"/>
        <v>0</v>
      </c>
      <c r="O194" s="231">
        <f t="shared" si="163"/>
        <v>0</v>
      </c>
      <c r="P194" s="345">
        <f t="shared" si="163"/>
        <v>0</v>
      </c>
      <c r="Q194" s="327"/>
      <c r="R194" s="249"/>
      <c r="S194" s="220"/>
      <c r="T194" s="220"/>
      <c r="U194" s="220"/>
      <c r="V194" s="183"/>
      <c r="W194" s="183"/>
      <c r="X194" s="107"/>
      <c r="Y194" s="183"/>
    </row>
    <row r="195" spans="2:25" s="184" customFormat="1" x14ac:dyDescent="0.2">
      <c r="B195" s="260"/>
      <c r="C195" s="250"/>
      <c r="D195" s="250"/>
      <c r="E195" s="258"/>
      <c r="F195" s="250"/>
      <c r="G195" s="250"/>
      <c r="H195" s="250"/>
      <c r="I195" s="250"/>
      <c r="J195" s="344" t="s">
        <v>693</v>
      </c>
      <c r="K195" s="259"/>
      <c r="L195" s="261">
        <f t="shared" si="152"/>
        <v>0</v>
      </c>
      <c r="M195" s="231">
        <f t="shared" si="163"/>
        <v>0</v>
      </c>
      <c r="N195" s="231">
        <f t="shared" si="163"/>
        <v>0</v>
      </c>
      <c r="O195" s="231">
        <f t="shared" si="163"/>
        <v>0</v>
      </c>
      <c r="P195" s="345">
        <f t="shared" si="163"/>
        <v>0</v>
      </c>
      <c r="Q195" s="327"/>
      <c r="R195" s="249"/>
      <c r="S195" s="220"/>
      <c r="T195" s="220"/>
      <c r="U195" s="220"/>
      <c r="V195" s="183"/>
      <c r="W195" s="183"/>
      <c r="X195" s="107"/>
      <c r="Y195" s="183"/>
    </row>
    <row r="196" spans="2:25" s="184" customFormat="1" x14ac:dyDescent="0.2">
      <c r="B196" s="260"/>
      <c r="C196" s="250"/>
      <c r="D196" s="250"/>
      <c r="E196" s="258"/>
      <c r="F196" s="250"/>
      <c r="G196" s="250"/>
      <c r="H196" s="250"/>
      <c r="I196" s="250"/>
      <c r="J196" s="344" t="s">
        <v>694</v>
      </c>
      <c r="K196" s="259"/>
      <c r="L196" s="261">
        <f t="shared" si="152"/>
        <v>0</v>
      </c>
      <c r="M196" s="231">
        <f t="shared" si="163"/>
        <v>0</v>
      </c>
      <c r="N196" s="231">
        <f t="shared" si="163"/>
        <v>0</v>
      </c>
      <c r="O196" s="231">
        <f t="shared" si="163"/>
        <v>0</v>
      </c>
      <c r="P196" s="345">
        <f t="shared" si="163"/>
        <v>0</v>
      </c>
      <c r="Q196" s="327"/>
      <c r="R196" s="249"/>
      <c r="S196" s="220"/>
      <c r="T196" s="220"/>
      <c r="U196" s="220"/>
      <c r="V196" s="183"/>
      <c r="W196" s="183"/>
      <c r="X196" s="107"/>
      <c r="Y196" s="183"/>
    </row>
    <row r="197" spans="2:25" s="184" customFormat="1" x14ac:dyDescent="0.2">
      <c r="B197" s="260"/>
      <c r="C197" s="250"/>
      <c r="D197" s="250"/>
      <c r="E197" s="258"/>
      <c r="F197" s="250"/>
      <c r="G197" s="250"/>
      <c r="H197" s="250"/>
      <c r="I197" s="250"/>
      <c r="J197" s="344" t="s">
        <v>695</v>
      </c>
      <c r="K197" s="259"/>
      <c r="L197" s="261">
        <f t="shared" si="152"/>
        <v>0</v>
      </c>
      <c r="M197" s="231">
        <f t="shared" si="163"/>
        <v>0</v>
      </c>
      <c r="N197" s="231">
        <f t="shared" si="163"/>
        <v>0</v>
      </c>
      <c r="O197" s="231">
        <f t="shared" si="163"/>
        <v>0</v>
      </c>
      <c r="P197" s="345">
        <f t="shared" si="163"/>
        <v>0</v>
      </c>
      <c r="Q197" s="327"/>
      <c r="R197" s="249"/>
      <c r="S197" s="220"/>
      <c r="T197" s="220"/>
      <c r="U197" s="220"/>
      <c r="V197" s="183"/>
      <c r="W197" s="183"/>
      <c r="X197" s="107"/>
      <c r="Y197" s="183"/>
    </row>
    <row r="198" spans="2:25" s="104" customFormat="1" ht="12" thickBot="1" x14ac:dyDescent="0.25">
      <c r="B198" s="318"/>
      <c r="C198" s="258"/>
      <c r="D198" s="258"/>
      <c r="E198" s="258"/>
      <c r="F198" s="258"/>
      <c r="G198" s="258"/>
      <c r="H198" s="258"/>
      <c r="I198" s="258"/>
      <c r="J198" s="346" t="s">
        <v>705</v>
      </c>
      <c r="K198" s="320"/>
      <c r="L198" s="347">
        <f t="shared" si="152"/>
        <v>39205707.650000006</v>
      </c>
      <c r="M198" s="348">
        <f>SUM(M191:M197)</f>
        <v>12112446.01</v>
      </c>
      <c r="N198" s="348">
        <f>SUM(N191:N197)</f>
        <v>7272158.9699999997</v>
      </c>
      <c r="O198" s="348">
        <f>SUM(O191:O197)</f>
        <v>10885075.689999999</v>
      </c>
      <c r="P198" s="349">
        <f>SUM(P191:P197)</f>
        <v>8936026.9800000004</v>
      </c>
      <c r="Q198" s="338"/>
      <c r="R198" s="328"/>
      <c r="S198" s="254"/>
      <c r="T198" s="254"/>
      <c r="U198" s="254"/>
      <c r="V198" s="102"/>
      <c r="W198" s="102"/>
      <c r="X198" s="319"/>
      <c r="Y198" s="102"/>
    </row>
    <row r="199" spans="2:25" s="329" customFormat="1" x14ac:dyDescent="0.2">
      <c r="C199" s="330"/>
      <c r="D199" s="330"/>
      <c r="E199" s="331"/>
      <c r="F199" s="330"/>
      <c r="G199" s="330"/>
      <c r="H199" s="330"/>
      <c r="I199" s="330"/>
      <c r="J199" s="330"/>
      <c r="K199" s="332"/>
      <c r="L199" s="333"/>
      <c r="M199" s="249"/>
      <c r="N199" s="249"/>
      <c r="O199" s="249"/>
      <c r="P199" s="249"/>
      <c r="Q199" s="330"/>
      <c r="R199" s="330"/>
      <c r="S199" s="330"/>
      <c r="T199" s="330"/>
      <c r="U199" s="330"/>
      <c r="V199" s="334"/>
      <c r="W199" s="334"/>
      <c r="X199" s="335"/>
      <c r="Y199" s="334"/>
    </row>
    <row r="200" spans="2:25" s="329" customFormat="1" x14ac:dyDescent="0.2">
      <c r="C200" s="330"/>
      <c r="D200" s="330"/>
      <c r="E200" s="331"/>
      <c r="F200" s="330"/>
      <c r="G200" s="330"/>
      <c r="H200" s="330"/>
      <c r="I200" s="330"/>
      <c r="J200" s="330"/>
      <c r="K200" s="332"/>
      <c r="L200" s="333"/>
      <c r="M200" s="249"/>
      <c r="N200" s="249"/>
      <c r="O200" s="249"/>
      <c r="P200" s="249"/>
      <c r="Q200" s="330"/>
      <c r="R200" s="330"/>
      <c r="S200" s="330"/>
      <c r="T200" s="330"/>
      <c r="U200" s="330"/>
      <c r="V200" s="334"/>
      <c r="W200" s="334"/>
      <c r="X200" s="335"/>
      <c r="Y200" s="334"/>
    </row>
    <row r="201" spans="2:25" s="329" customFormat="1" x14ac:dyDescent="0.2">
      <c r="C201" s="330"/>
      <c r="D201" s="330"/>
      <c r="E201" s="331"/>
      <c r="F201" s="330"/>
      <c r="G201" s="330"/>
      <c r="H201" s="330"/>
      <c r="I201" s="330"/>
      <c r="J201" s="330"/>
      <c r="K201" s="332"/>
      <c r="L201" s="333"/>
      <c r="M201" s="330"/>
      <c r="N201" s="330"/>
      <c r="O201" s="330"/>
      <c r="P201" s="330"/>
      <c r="Q201" s="330"/>
      <c r="R201" s="330"/>
      <c r="S201" s="330"/>
      <c r="T201" s="330"/>
      <c r="U201" s="330"/>
      <c r="V201" s="334"/>
      <c r="W201" s="334"/>
      <c r="X201" s="335"/>
      <c r="Y201" s="334"/>
    </row>
    <row r="202" spans="2:25" s="329" customFormat="1" x14ac:dyDescent="0.2">
      <c r="C202" s="330"/>
      <c r="D202" s="330"/>
      <c r="E202" s="331"/>
      <c r="F202" s="330"/>
      <c r="G202" s="330"/>
      <c r="H202" s="330"/>
      <c r="I202" s="330"/>
      <c r="J202" s="330"/>
      <c r="K202" s="332"/>
      <c r="L202" s="333"/>
      <c r="M202" s="330"/>
      <c r="N202" s="330"/>
      <c r="O202" s="330"/>
      <c r="P202" s="330"/>
      <c r="Q202" s="330"/>
      <c r="R202" s="330"/>
      <c r="S202" s="330"/>
      <c r="T202" s="330"/>
      <c r="U202" s="330"/>
      <c r="V202" s="334"/>
      <c r="W202" s="334"/>
      <c r="X202" s="335"/>
      <c r="Y202" s="334"/>
    </row>
    <row r="203" spans="2:25" s="329" customFormat="1" x14ac:dyDescent="0.2">
      <c r="C203" s="330"/>
      <c r="D203" s="330"/>
      <c r="E203" s="331"/>
      <c r="F203" s="330"/>
      <c r="G203" s="330"/>
      <c r="H203" s="330"/>
      <c r="I203" s="330"/>
      <c r="J203" s="330"/>
      <c r="K203" s="332"/>
      <c r="L203" s="333"/>
      <c r="M203" s="330"/>
      <c r="N203" s="330"/>
      <c r="O203" s="330"/>
      <c r="P203" s="330"/>
      <c r="Q203" s="330"/>
      <c r="R203" s="330"/>
      <c r="S203" s="330"/>
      <c r="T203" s="330"/>
      <c r="U203" s="330"/>
      <c r="V203" s="334"/>
      <c r="W203" s="334"/>
      <c r="X203" s="335"/>
      <c r="Y203" s="334"/>
    </row>
    <row r="204" spans="2:25" s="329" customFormat="1" x14ac:dyDescent="0.2">
      <c r="C204" s="330"/>
      <c r="D204" s="330"/>
      <c r="E204" s="331"/>
      <c r="F204" s="330"/>
      <c r="G204" s="330"/>
      <c r="H204" s="330"/>
      <c r="I204" s="330"/>
      <c r="J204" s="330"/>
      <c r="K204" s="332"/>
      <c r="L204" s="333"/>
      <c r="M204" s="330"/>
      <c r="N204" s="330"/>
      <c r="O204" s="330"/>
      <c r="P204" s="330"/>
      <c r="Q204" s="330"/>
      <c r="R204" s="330"/>
      <c r="S204" s="330"/>
      <c r="T204" s="330"/>
      <c r="U204" s="330"/>
      <c r="V204" s="334"/>
      <c r="W204" s="334"/>
      <c r="X204" s="335"/>
      <c r="Y204" s="334"/>
    </row>
    <row r="205" spans="2:25" s="329" customFormat="1" x14ac:dyDescent="0.2">
      <c r="C205" s="330"/>
      <c r="D205" s="330"/>
      <c r="E205" s="331"/>
      <c r="F205" s="330"/>
      <c r="G205" s="330"/>
      <c r="H205" s="330"/>
      <c r="I205" s="330"/>
      <c r="J205" s="330"/>
      <c r="K205" s="332"/>
      <c r="L205" s="333"/>
      <c r="M205" s="330"/>
      <c r="N205" s="330"/>
      <c r="O205" s="330"/>
      <c r="P205" s="330"/>
      <c r="Q205" s="330"/>
      <c r="R205" s="330"/>
      <c r="S205" s="330"/>
      <c r="T205" s="330"/>
      <c r="U205" s="330"/>
      <c r="V205" s="334"/>
      <c r="W205" s="334"/>
      <c r="X205" s="335"/>
      <c r="Y205" s="334"/>
    </row>
    <row r="206" spans="2:25" s="329" customFormat="1" x14ac:dyDescent="0.2">
      <c r="C206" s="330"/>
      <c r="D206" s="330"/>
      <c r="E206" s="331"/>
      <c r="F206" s="330"/>
      <c r="G206" s="330"/>
      <c r="H206" s="330"/>
      <c r="I206" s="330"/>
      <c r="J206" s="330"/>
      <c r="K206" s="332"/>
      <c r="L206" s="333"/>
      <c r="M206" s="330"/>
      <c r="N206" s="330"/>
      <c r="O206" s="330"/>
      <c r="P206" s="330"/>
      <c r="Q206" s="330"/>
      <c r="R206" s="330"/>
      <c r="S206" s="330"/>
      <c r="T206" s="330"/>
      <c r="U206" s="330"/>
      <c r="V206" s="334"/>
      <c r="W206" s="334"/>
      <c r="X206" s="335"/>
      <c r="Y206" s="334"/>
    </row>
    <row r="207" spans="2:25" s="268" customFormat="1" x14ac:dyDescent="0.2">
      <c r="C207" s="250"/>
      <c r="D207" s="250"/>
      <c r="E207" s="258"/>
      <c r="F207" s="250"/>
      <c r="G207" s="250"/>
      <c r="H207" s="250"/>
      <c r="I207" s="250"/>
      <c r="K207" s="336"/>
      <c r="L207" s="327"/>
      <c r="M207" s="249"/>
      <c r="N207" s="249"/>
      <c r="O207" s="249"/>
      <c r="P207" s="249"/>
      <c r="Q207" s="249"/>
      <c r="R207" s="249"/>
      <c r="S207" s="249"/>
      <c r="T207" s="250"/>
      <c r="U207" s="250"/>
      <c r="V207" s="337"/>
      <c r="W207" s="337"/>
      <c r="X207" s="264"/>
      <c r="Y207" s="337"/>
    </row>
    <row r="208" spans="2:25" s="268" customFormat="1" x14ac:dyDescent="0.2">
      <c r="C208" s="250"/>
      <c r="D208" s="250"/>
      <c r="E208" s="258"/>
      <c r="F208" s="250"/>
      <c r="G208" s="250"/>
      <c r="H208" s="250"/>
      <c r="I208" s="250"/>
      <c r="J208" s="250"/>
      <c r="K208" s="336"/>
      <c r="L208" s="327"/>
      <c r="M208" s="249"/>
      <c r="N208" s="249"/>
      <c r="O208" s="249"/>
      <c r="P208" s="249"/>
      <c r="Q208" s="249"/>
      <c r="R208" s="249"/>
      <c r="S208" s="249"/>
      <c r="T208" s="250"/>
      <c r="U208" s="250"/>
      <c r="V208" s="337"/>
      <c r="W208" s="337"/>
      <c r="X208" s="264"/>
      <c r="Y208" s="337"/>
    </row>
    <row r="209" spans="3:25" s="268" customFormat="1" x14ac:dyDescent="0.2">
      <c r="C209" s="250"/>
      <c r="D209" s="250"/>
      <c r="E209" s="258"/>
      <c r="F209" s="250"/>
      <c r="G209" s="250"/>
      <c r="H209" s="250"/>
      <c r="I209" s="250"/>
      <c r="J209" s="250"/>
      <c r="K209" s="336"/>
      <c r="L209" s="327"/>
      <c r="M209" s="249"/>
      <c r="N209" s="249"/>
      <c r="O209" s="249"/>
      <c r="P209" s="249"/>
      <c r="Q209" s="249"/>
      <c r="R209" s="249"/>
      <c r="S209" s="249"/>
      <c r="T209" s="250"/>
      <c r="U209" s="250"/>
      <c r="V209" s="337"/>
      <c r="W209" s="337"/>
      <c r="X209" s="264"/>
      <c r="Y209" s="337"/>
    </row>
    <row r="210" spans="3:25" s="268" customFormat="1" x14ac:dyDescent="0.2">
      <c r="C210" s="250"/>
      <c r="D210" s="250"/>
      <c r="E210" s="258"/>
      <c r="F210" s="250"/>
      <c r="G210" s="250"/>
      <c r="H210" s="250"/>
      <c r="I210" s="250"/>
      <c r="J210" s="250"/>
      <c r="K210" s="336"/>
      <c r="L210" s="327"/>
      <c r="M210" s="249"/>
      <c r="N210" s="249"/>
      <c r="O210" s="249"/>
      <c r="P210" s="249"/>
      <c r="Q210" s="249"/>
      <c r="R210" s="249"/>
      <c r="S210" s="249"/>
      <c r="T210" s="250"/>
      <c r="U210" s="250"/>
      <c r="V210" s="337"/>
      <c r="W210" s="337"/>
      <c r="X210" s="264"/>
      <c r="Y210" s="337"/>
    </row>
    <row r="211" spans="3:25" s="268" customFormat="1" x14ac:dyDescent="0.2">
      <c r="C211" s="250"/>
      <c r="D211" s="250"/>
      <c r="E211" s="258"/>
      <c r="F211" s="250"/>
      <c r="G211" s="250"/>
      <c r="H211" s="250"/>
      <c r="I211" s="250"/>
      <c r="J211" s="250"/>
      <c r="K211" s="336"/>
      <c r="L211" s="327"/>
      <c r="M211" s="249"/>
      <c r="N211" s="249"/>
      <c r="O211" s="249"/>
      <c r="P211" s="249"/>
      <c r="Q211" s="249"/>
      <c r="R211" s="249"/>
      <c r="S211" s="249"/>
      <c r="T211" s="250"/>
      <c r="U211" s="250"/>
      <c r="V211" s="337"/>
      <c r="W211" s="337"/>
      <c r="X211" s="264"/>
      <c r="Y211" s="337"/>
    </row>
    <row r="212" spans="3:25" s="268" customFormat="1" x14ac:dyDescent="0.2">
      <c r="C212" s="250"/>
      <c r="D212" s="250"/>
      <c r="E212" s="258"/>
      <c r="F212" s="250"/>
      <c r="G212" s="250"/>
      <c r="H212" s="250"/>
      <c r="I212" s="250"/>
      <c r="J212" s="250"/>
      <c r="K212" s="336"/>
      <c r="L212" s="327"/>
      <c r="M212" s="249"/>
      <c r="N212" s="249"/>
      <c r="O212" s="249"/>
      <c r="P212" s="249"/>
      <c r="Q212" s="249"/>
      <c r="R212" s="249"/>
      <c r="S212" s="249"/>
      <c r="T212" s="250"/>
      <c r="U212" s="250"/>
      <c r="V212" s="337"/>
      <c r="W212" s="337"/>
      <c r="X212" s="264"/>
      <c r="Y212" s="337"/>
    </row>
    <row r="213" spans="3:25" s="268" customFormat="1" x14ac:dyDescent="0.2">
      <c r="C213" s="250"/>
      <c r="D213" s="250"/>
      <c r="E213" s="258"/>
      <c r="F213" s="250"/>
      <c r="G213" s="250"/>
      <c r="H213" s="250"/>
      <c r="I213" s="250"/>
      <c r="J213" s="250"/>
      <c r="K213" s="336"/>
      <c r="L213" s="327"/>
      <c r="M213" s="249"/>
      <c r="N213" s="249"/>
      <c r="O213" s="249"/>
      <c r="P213" s="249"/>
      <c r="Q213" s="249"/>
      <c r="R213" s="249"/>
      <c r="S213" s="249"/>
      <c r="T213" s="250"/>
      <c r="U213" s="250"/>
      <c r="V213" s="337"/>
      <c r="W213" s="337"/>
      <c r="X213" s="264"/>
      <c r="Y213" s="337"/>
    </row>
    <row r="214" spans="3:25" s="184" customFormat="1" x14ac:dyDescent="0.2">
      <c r="C214" s="220"/>
      <c r="D214" s="220"/>
      <c r="E214" s="254"/>
      <c r="F214" s="220"/>
      <c r="G214" s="220"/>
      <c r="H214" s="220"/>
      <c r="I214" s="220"/>
      <c r="J214" s="220"/>
      <c r="K214" s="226"/>
      <c r="L214" s="224"/>
      <c r="M214" s="227"/>
      <c r="N214" s="227"/>
      <c r="O214" s="227"/>
      <c r="P214" s="227"/>
      <c r="Q214" s="227"/>
      <c r="R214" s="227"/>
      <c r="S214" s="227"/>
      <c r="T214" s="220"/>
      <c r="U214" s="220"/>
      <c r="V214" s="183"/>
      <c r="W214" s="183"/>
      <c r="X214" s="107"/>
      <c r="Y214" s="183"/>
    </row>
    <row r="215" spans="3:25" s="184" customFormat="1" x14ac:dyDescent="0.2">
      <c r="C215" s="220"/>
      <c r="D215" s="220"/>
      <c r="E215" s="254"/>
      <c r="F215" s="220"/>
      <c r="G215" s="220"/>
      <c r="H215" s="220"/>
      <c r="I215" s="220"/>
      <c r="J215" s="220"/>
      <c r="K215" s="226"/>
      <c r="L215" s="224"/>
      <c r="M215" s="227"/>
      <c r="N215" s="227"/>
      <c r="O215" s="227"/>
      <c r="P215" s="227"/>
      <c r="Q215" s="227"/>
      <c r="R215" s="227"/>
      <c r="S215" s="227"/>
      <c r="T215" s="220"/>
      <c r="U215" s="220"/>
      <c r="V215" s="183"/>
      <c r="W215" s="183"/>
      <c r="X215" s="107"/>
      <c r="Y215" s="183"/>
    </row>
    <row r="216" spans="3:25" s="184" customFormat="1" x14ac:dyDescent="0.2">
      <c r="C216" s="220"/>
      <c r="D216" s="220"/>
      <c r="E216" s="254"/>
      <c r="F216" s="220"/>
      <c r="G216" s="220"/>
      <c r="H216" s="220"/>
      <c r="I216" s="220"/>
      <c r="J216" s="220"/>
      <c r="K216" s="226"/>
      <c r="L216" s="224"/>
      <c r="M216" s="227"/>
      <c r="N216" s="227"/>
      <c r="O216" s="227"/>
      <c r="P216" s="227"/>
      <c r="Q216" s="227"/>
      <c r="R216" s="227"/>
      <c r="S216" s="227"/>
      <c r="T216" s="220"/>
      <c r="U216" s="220"/>
      <c r="V216" s="183"/>
      <c r="W216" s="183"/>
      <c r="X216" s="107"/>
      <c r="Y216" s="183"/>
    </row>
    <row r="217" spans="3:25" s="184" customFormat="1" x14ac:dyDescent="0.2">
      <c r="C217" s="220"/>
      <c r="D217" s="220"/>
      <c r="E217" s="254"/>
      <c r="F217" s="220"/>
      <c r="G217" s="220"/>
      <c r="H217" s="220"/>
      <c r="I217" s="220"/>
      <c r="J217" s="220"/>
      <c r="K217" s="226"/>
      <c r="L217" s="224"/>
      <c r="M217" s="227"/>
      <c r="N217" s="227"/>
      <c r="O217" s="227"/>
      <c r="P217" s="227"/>
      <c r="Q217" s="227"/>
      <c r="R217" s="227"/>
      <c r="S217" s="227"/>
      <c r="T217" s="220"/>
      <c r="U217" s="220"/>
      <c r="V217" s="183"/>
      <c r="W217" s="183"/>
      <c r="X217" s="107"/>
      <c r="Y217" s="183"/>
    </row>
    <row r="218" spans="3:25" s="184" customFormat="1" x14ac:dyDescent="0.2">
      <c r="C218" s="220"/>
      <c r="D218" s="220"/>
      <c r="E218" s="254"/>
      <c r="F218" s="220"/>
      <c r="G218" s="220"/>
      <c r="H218" s="220"/>
      <c r="I218" s="220"/>
      <c r="J218" s="220"/>
      <c r="K218" s="226"/>
      <c r="L218" s="224"/>
      <c r="M218" s="227"/>
      <c r="N218" s="227"/>
      <c r="O218" s="227"/>
      <c r="P218" s="227"/>
      <c r="Q218" s="227"/>
      <c r="R218" s="227"/>
      <c r="S218" s="227"/>
      <c r="T218" s="220"/>
      <c r="U218" s="220"/>
      <c r="V218" s="183"/>
      <c r="W218" s="183"/>
      <c r="X218" s="107"/>
      <c r="Y218" s="183"/>
    </row>
    <row r="219" spans="3:25" s="184" customFormat="1" x14ac:dyDescent="0.2">
      <c r="C219" s="220"/>
      <c r="D219" s="220"/>
      <c r="E219" s="254"/>
      <c r="F219" s="220"/>
      <c r="G219" s="220"/>
      <c r="H219" s="220"/>
      <c r="I219" s="220"/>
      <c r="J219" s="220"/>
      <c r="K219" s="226"/>
      <c r="L219" s="224"/>
      <c r="M219" s="227"/>
      <c r="N219" s="227"/>
      <c r="O219" s="227"/>
      <c r="P219" s="227"/>
      <c r="Q219" s="227"/>
      <c r="R219" s="227"/>
      <c r="S219" s="227"/>
      <c r="T219" s="220"/>
      <c r="U219" s="220"/>
      <c r="V219" s="183"/>
      <c r="W219" s="183"/>
      <c r="X219" s="107"/>
      <c r="Y219" s="183"/>
    </row>
    <row r="220" spans="3:25" s="184" customFormat="1" x14ac:dyDescent="0.2">
      <c r="C220" s="220"/>
      <c r="D220" s="220"/>
      <c r="E220" s="254"/>
      <c r="F220" s="220"/>
      <c r="G220" s="220"/>
      <c r="H220" s="220"/>
      <c r="I220" s="220"/>
      <c r="J220" s="220"/>
      <c r="K220" s="226"/>
      <c r="L220" s="224"/>
      <c r="M220" s="227"/>
      <c r="N220" s="227"/>
      <c r="O220" s="227"/>
      <c r="P220" s="227"/>
      <c r="Q220" s="227"/>
      <c r="R220" s="227"/>
      <c r="S220" s="227"/>
      <c r="T220" s="220"/>
      <c r="U220" s="220"/>
      <c r="V220" s="183"/>
      <c r="W220" s="183"/>
      <c r="X220" s="107"/>
      <c r="Y220" s="183"/>
    </row>
    <row r="221" spans="3:25" s="184" customFormat="1" x14ac:dyDescent="0.2">
      <c r="C221" s="220"/>
      <c r="D221" s="220"/>
      <c r="E221" s="254"/>
      <c r="F221" s="220"/>
      <c r="G221" s="220"/>
      <c r="H221" s="220"/>
      <c r="I221" s="220"/>
      <c r="J221" s="220"/>
      <c r="K221" s="226"/>
      <c r="L221" s="224"/>
      <c r="M221" s="227"/>
      <c r="N221" s="227"/>
      <c r="O221" s="227"/>
      <c r="P221" s="227"/>
      <c r="Q221" s="227"/>
      <c r="R221" s="227"/>
      <c r="S221" s="227"/>
      <c r="T221" s="220"/>
      <c r="U221" s="220"/>
      <c r="V221" s="183"/>
      <c r="W221" s="183"/>
      <c r="X221" s="107"/>
      <c r="Y221" s="183"/>
    </row>
    <row r="222" spans="3:25" s="184" customFormat="1" x14ac:dyDescent="0.2">
      <c r="C222" s="220"/>
      <c r="D222" s="220"/>
      <c r="E222" s="254"/>
      <c r="F222" s="220"/>
      <c r="G222" s="220"/>
      <c r="H222" s="220"/>
      <c r="I222" s="220"/>
      <c r="J222" s="220"/>
      <c r="K222" s="226"/>
      <c r="L222" s="224"/>
      <c r="M222" s="227"/>
      <c r="N222" s="227"/>
      <c r="O222" s="227"/>
      <c r="P222" s="227"/>
      <c r="Q222" s="227"/>
      <c r="R222" s="227"/>
      <c r="S222" s="227"/>
      <c r="T222" s="220"/>
      <c r="U222" s="220"/>
      <c r="V222" s="183"/>
      <c r="W222" s="183"/>
      <c r="X222" s="107"/>
      <c r="Y222" s="183"/>
    </row>
    <row r="223" spans="3:25" s="184" customFormat="1" x14ac:dyDescent="0.2">
      <c r="C223" s="220"/>
      <c r="D223" s="220"/>
      <c r="E223" s="254"/>
      <c r="F223" s="220"/>
      <c r="G223" s="220"/>
      <c r="H223" s="220"/>
      <c r="I223" s="220"/>
      <c r="J223" s="220"/>
      <c r="K223" s="226"/>
      <c r="L223" s="224"/>
      <c r="M223" s="227"/>
      <c r="N223" s="227"/>
      <c r="O223" s="227"/>
      <c r="P223" s="227"/>
      <c r="Q223" s="227"/>
      <c r="R223" s="227"/>
      <c r="S223" s="227"/>
      <c r="T223" s="220"/>
      <c r="U223" s="220"/>
      <c r="V223" s="183"/>
      <c r="W223" s="183"/>
      <c r="X223" s="107"/>
      <c r="Y223" s="183"/>
    </row>
    <row r="224" spans="3:25" s="184" customFormat="1" x14ac:dyDescent="0.2">
      <c r="C224" s="220"/>
      <c r="D224" s="220"/>
      <c r="E224" s="254"/>
      <c r="F224" s="220"/>
      <c r="G224" s="220"/>
      <c r="H224" s="220"/>
      <c r="I224" s="220"/>
      <c r="J224" s="220"/>
      <c r="K224" s="226"/>
      <c r="L224" s="224"/>
      <c r="M224" s="227"/>
      <c r="N224" s="227"/>
      <c r="O224" s="227"/>
      <c r="P224" s="227"/>
      <c r="Q224" s="227"/>
      <c r="R224" s="227"/>
      <c r="S224" s="227"/>
      <c r="T224" s="220"/>
      <c r="U224" s="220"/>
      <c r="V224" s="183"/>
      <c r="W224" s="183"/>
      <c r="X224" s="107"/>
      <c r="Y224" s="183"/>
    </row>
    <row r="225" spans="3:25" s="184" customFormat="1" x14ac:dyDescent="0.2">
      <c r="C225" s="220"/>
      <c r="D225" s="220"/>
      <c r="E225" s="254"/>
      <c r="F225" s="220"/>
      <c r="G225" s="220"/>
      <c r="H225" s="220"/>
      <c r="I225" s="220"/>
      <c r="J225" s="220"/>
      <c r="K225" s="226"/>
      <c r="L225" s="224"/>
      <c r="M225" s="227"/>
      <c r="N225" s="227"/>
      <c r="O225" s="227"/>
      <c r="P225" s="227"/>
      <c r="Q225" s="227"/>
      <c r="R225" s="227"/>
      <c r="S225" s="227"/>
      <c r="T225" s="220"/>
      <c r="U225" s="220"/>
      <c r="V225" s="183"/>
      <c r="W225" s="183"/>
      <c r="X225" s="107"/>
      <c r="Y225" s="183"/>
    </row>
    <row r="226" spans="3:25" s="184" customFormat="1" x14ac:dyDescent="0.2">
      <c r="C226" s="220"/>
      <c r="D226" s="220"/>
      <c r="E226" s="254"/>
      <c r="F226" s="220"/>
      <c r="G226" s="220"/>
      <c r="H226" s="220"/>
      <c r="I226" s="220"/>
      <c r="J226" s="220"/>
      <c r="K226" s="226"/>
      <c r="L226" s="224"/>
      <c r="M226" s="227"/>
      <c r="N226" s="227"/>
      <c r="O226" s="227"/>
      <c r="P226" s="227"/>
      <c r="Q226" s="227"/>
      <c r="R226" s="227"/>
      <c r="S226" s="227"/>
      <c r="T226" s="220"/>
      <c r="U226" s="220"/>
      <c r="V226" s="183"/>
      <c r="W226" s="183"/>
      <c r="X226" s="107"/>
      <c r="Y226" s="183"/>
    </row>
    <row r="227" spans="3:25" s="184" customFormat="1" x14ac:dyDescent="0.2">
      <c r="C227" s="220"/>
      <c r="D227" s="220"/>
      <c r="E227" s="254"/>
      <c r="F227" s="220"/>
      <c r="G227" s="220"/>
      <c r="H227" s="220"/>
      <c r="I227" s="220"/>
      <c r="J227" s="220"/>
      <c r="K227" s="226"/>
      <c r="L227" s="224"/>
      <c r="M227" s="227"/>
      <c r="N227" s="227"/>
      <c r="O227" s="227"/>
      <c r="P227" s="227"/>
      <c r="Q227" s="227"/>
      <c r="R227" s="227"/>
      <c r="S227" s="227"/>
      <c r="T227" s="220"/>
      <c r="U227" s="220"/>
      <c r="V227" s="183"/>
      <c r="W227" s="183"/>
      <c r="X227" s="107"/>
      <c r="Y227" s="183"/>
    </row>
    <row r="228" spans="3:25" s="184" customFormat="1" x14ac:dyDescent="0.2">
      <c r="C228" s="220"/>
      <c r="D228" s="220"/>
      <c r="E228" s="254"/>
      <c r="F228" s="220"/>
      <c r="G228" s="220"/>
      <c r="H228" s="220"/>
      <c r="I228" s="220"/>
      <c r="J228" s="220"/>
      <c r="K228" s="226"/>
      <c r="L228" s="224"/>
      <c r="M228" s="227"/>
      <c r="N228" s="227"/>
      <c r="O228" s="227"/>
      <c r="P228" s="227"/>
      <c r="Q228" s="227"/>
      <c r="R228" s="227"/>
      <c r="S228" s="227"/>
      <c r="T228" s="220"/>
      <c r="U228" s="220"/>
      <c r="V228" s="183"/>
      <c r="W228" s="183"/>
      <c r="X228" s="107"/>
      <c r="Y228" s="183"/>
    </row>
    <row r="229" spans="3:25" s="184" customFormat="1" x14ac:dyDescent="0.2">
      <c r="C229" s="220"/>
      <c r="D229" s="220"/>
      <c r="E229" s="254"/>
      <c r="F229" s="220"/>
      <c r="G229" s="220"/>
      <c r="H229" s="220"/>
      <c r="I229" s="220"/>
      <c r="J229" s="220"/>
      <c r="K229" s="226"/>
      <c r="L229" s="224"/>
      <c r="M229" s="227"/>
      <c r="N229" s="227"/>
      <c r="O229" s="227"/>
      <c r="P229" s="227"/>
      <c r="Q229" s="227"/>
      <c r="R229" s="227"/>
      <c r="S229" s="227"/>
      <c r="T229" s="220"/>
      <c r="U229" s="220"/>
      <c r="V229" s="183"/>
      <c r="W229" s="183"/>
      <c r="X229" s="107"/>
      <c r="Y229" s="183"/>
    </row>
    <row r="230" spans="3:25" s="184" customFormat="1" x14ac:dyDescent="0.2">
      <c r="C230" s="220"/>
      <c r="D230" s="220"/>
      <c r="E230" s="254"/>
      <c r="F230" s="220"/>
      <c r="G230" s="220"/>
      <c r="H230" s="220"/>
      <c r="I230" s="220"/>
      <c r="J230" s="220"/>
      <c r="K230" s="226"/>
      <c r="L230" s="224"/>
      <c r="M230" s="227"/>
      <c r="N230" s="227"/>
      <c r="O230" s="227"/>
      <c r="P230" s="227"/>
      <c r="Q230" s="227"/>
      <c r="R230" s="227"/>
      <c r="S230" s="227"/>
      <c r="T230" s="220"/>
      <c r="U230" s="220"/>
      <c r="V230" s="183"/>
      <c r="W230" s="183"/>
      <c r="X230" s="107"/>
      <c r="Y230" s="183"/>
    </row>
    <row r="231" spans="3:25" s="184" customFormat="1" x14ac:dyDescent="0.2">
      <c r="C231" s="220"/>
      <c r="D231" s="220"/>
      <c r="E231" s="254"/>
      <c r="F231" s="220"/>
      <c r="G231" s="220"/>
      <c r="H231" s="220"/>
      <c r="I231" s="220"/>
      <c r="J231" s="220"/>
      <c r="K231" s="226"/>
      <c r="L231" s="224"/>
      <c r="M231" s="227"/>
      <c r="N231" s="227"/>
      <c r="O231" s="227"/>
      <c r="P231" s="227"/>
      <c r="Q231" s="227"/>
      <c r="R231" s="227"/>
      <c r="S231" s="227"/>
      <c r="T231" s="220"/>
      <c r="U231" s="220"/>
      <c r="V231" s="183"/>
      <c r="W231" s="183"/>
      <c r="X231" s="107"/>
      <c r="Y231" s="183"/>
    </row>
    <row r="232" spans="3:25" s="184" customFormat="1" x14ac:dyDescent="0.2">
      <c r="C232" s="220"/>
      <c r="D232" s="220"/>
      <c r="E232" s="254"/>
      <c r="F232" s="220"/>
      <c r="G232" s="220"/>
      <c r="H232" s="220"/>
      <c r="I232" s="220"/>
      <c r="J232" s="220"/>
      <c r="K232" s="226"/>
      <c r="L232" s="224"/>
      <c r="M232" s="227"/>
      <c r="N232" s="227"/>
      <c r="O232" s="227"/>
      <c r="P232" s="227"/>
      <c r="Q232" s="227"/>
      <c r="R232" s="227"/>
      <c r="S232" s="227"/>
      <c r="T232" s="220"/>
      <c r="U232" s="220"/>
      <c r="V232" s="183"/>
      <c r="W232" s="183"/>
      <c r="X232" s="107"/>
      <c r="Y232" s="183"/>
    </row>
    <row r="233" spans="3:25" s="184" customFormat="1" x14ac:dyDescent="0.2">
      <c r="C233" s="220"/>
      <c r="D233" s="220"/>
      <c r="E233" s="254"/>
      <c r="F233" s="220"/>
      <c r="G233" s="220"/>
      <c r="H233" s="220"/>
      <c r="I233" s="220"/>
      <c r="J233" s="220"/>
      <c r="K233" s="226"/>
      <c r="L233" s="224"/>
      <c r="M233" s="227"/>
      <c r="N233" s="227"/>
      <c r="O233" s="227"/>
      <c r="P233" s="227"/>
      <c r="Q233" s="227"/>
      <c r="R233" s="227"/>
      <c r="S233" s="227"/>
      <c r="T233" s="220"/>
      <c r="U233" s="220"/>
      <c r="V233" s="183"/>
      <c r="W233" s="183"/>
      <c r="X233" s="107"/>
      <c r="Y233" s="183"/>
    </row>
    <row r="234" spans="3:25" s="184" customFormat="1" x14ac:dyDescent="0.2">
      <c r="C234" s="220"/>
      <c r="D234" s="220"/>
      <c r="E234" s="254"/>
      <c r="F234" s="220"/>
      <c r="G234" s="220"/>
      <c r="H234" s="220"/>
      <c r="I234" s="220"/>
      <c r="J234" s="220"/>
      <c r="K234" s="226"/>
      <c r="L234" s="224"/>
      <c r="M234" s="227"/>
      <c r="N234" s="227"/>
      <c r="O234" s="227"/>
      <c r="P234" s="227"/>
      <c r="Q234" s="227"/>
      <c r="R234" s="227"/>
      <c r="S234" s="227"/>
      <c r="T234" s="220"/>
      <c r="U234" s="220"/>
      <c r="V234" s="183"/>
      <c r="W234" s="183"/>
      <c r="X234" s="107"/>
      <c r="Y234" s="183"/>
    </row>
    <row r="235" spans="3:25" s="184" customFormat="1" x14ac:dyDescent="0.2">
      <c r="C235" s="220"/>
      <c r="D235" s="220"/>
      <c r="E235" s="254"/>
      <c r="F235" s="220"/>
      <c r="G235" s="220"/>
      <c r="H235" s="220"/>
      <c r="I235" s="220"/>
      <c r="J235" s="220"/>
      <c r="K235" s="226"/>
      <c r="L235" s="224"/>
      <c r="M235" s="227"/>
      <c r="N235" s="227"/>
      <c r="O235" s="227"/>
      <c r="P235" s="227"/>
      <c r="Q235" s="227"/>
      <c r="R235" s="227"/>
      <c r="S235" s="227"/>
      <c r="T235" s="220"/>
      <c r="U235" s="220"/>
      <c r="V235" s="183"/>
      <c r="W235" s="183"/>
      <c r="X235" s="107"/>
      <c r="Y235" s="183"/>
    </row>
    <row r="236" spans="3:25" s="184" customFormat="1" x14ac:dyDescent="0.2">
      <c r="C236" s="220"/>
      <c r="D236" s="220"/>
      <c r="E236" s="254"/>
      <c r="F236" s="220"/>
      <c r="G236" s="220"/>
      <c r="H236" s="220"/>
      <c r="I236" s="220"/>
      <c r="J236" s="220"/>
      <c r="K236" s="226"/>
      <c r="L236" s="224"/>
      <c r="M236" s="227"/>
      <c r="N236" s="227"/>
      <c r="O236" s="227"/>
      <c r="P236" s="227"/>
      <c r="Q236" s="227"/>
      <c r="R236" s="227"/>
      <c r="S236" s="227"/>
      <c r="T236" s="220"/>
      <c r="U236" s="220"/>
      <c r="V236" s="183"/>
      <c r="W236" s="183"/>
      <c r="X236" s="107"/>
      <c r="Y236" s="183"/>
    </row>
    <row r="237" spans="3:25" s="184" customFormat="1" x14ac:dyDescent="0.2">
      <c r="C237" s="220"/>
      <c r="D237" s="220"/>
      <c r="E237" s="254"/>
      <c r="F237" s="220"/>
      <c r="G237" s="220"/>
      <c r="H237" s="220"/>
      <c r="I237" s="220"/>
      <c r="J237" s="220"/>
      <c r="K237" s="226"/>
      <c r="L237" s="224"/>
      <c r="M237" s="227"/>
      <c r="N237" s="227"/>
      <c r="O237" s="227"/>
      <c r="P237" s="227"/>
      <c r="Q237" s="227"/>
      <c r="R237" s="227"/>
      <c r="S237" s="227"/>
      <c r="T237" s="220"/>
      <c r="U237" s="220"/>
      <c r="V237" s="183"/>
      <c r="W237" s="183"/>
      <c r="X237" s="107"/>
      <c r="Y237" s="183"/>
    </row>
    <row r="238" spans="3:25" s="184" customFormat="1" x14ac:dyDescent="0.2">
      <c r="C238" s="220"/>
      <c r="D238" s="220"/>
      <c r="E238" s="254"/>
      <c r="F238" s="220"/>
      <c r="G238" s="220"/>
      <c r="H238" s="220"/>
      <c r="I238" s="220"/>
      <c r="J238" s="220"/>
      <c r="K238" s="226"/>
      <c r="L238" s="224"/>
      <c r="M238" s="227"/>
      <c r="N238" s="227"/>
      <c r="O238" s="227"/>
      <c r="P238" s="227"/>
      <c r="Q238" s="227"/>
      <c r="R238" s="227"/>
      <c r="S238" s="227"/>
      <c r="T238" s="220"/>
      <c r="U238" s="220"/>
      <c r="V238" s="183"/>
      <c r="W238" s="183"/>
      <c r="X238" s="107"/>
      <c r="Y238" s="183"/>
    </row>
    <row r="239" spans="3:25" s="184" customFormat="1" x14ac:dyDescent="0.2">
      <c r="C239" s="220"/>
      <c r="D239" s="220"/>
      <c r="E239" s="254"/>
      <c r="F239" s="220"/>
      <c r="G239" s="220"/>
      <c r="H239" s="220"/>
      <c r="I239" s="220"/>
      <c r="J239" s="220"/>
      <c r="K239" s="226"/>
      <c r="L239" s="224"/>
      <c r="M239" s="227"/>
      <c r="N239" s="227"/>
      <c r="O239" s="227"/>
      <c r="P239" s="227"/>
      <c r="Q239" s="227"/>
      <c r="R239" s="227"/>
      <c r="S239" s="227"/>
      <c r="T239" s="220"/>
      <c r="U239" s="220"/>
      <c r="V239" s="183"/>
      <c r="W239" s="183"/>
      <c r="X239" s="107"/>
      <c r="Y239" s="183"/>
    </row>
    <row r="240" spans="3:25" s="184" customFormat="1" x14ac:dyDescent="0.2">
      <c r="C240" s="220"/>
      <c r="D240" s="220"/>
      <c r="E240" s="254"/>
      <c r="F240" s="220"/>
      <c r="G240" s="220"/>
      <c r="H240" s="220"/>
      <c r="I240" s="220"/>
      <c r="J240" s="220"/>
      <c r="K240" s="226"/>
      <c r="L240" s="224"/>
      <c r="M240" s="227"/>
      <c r="N240" s="227"/>
      <c r="O240" s="227"/>
      <c r="P240" s="227"/>
      <c r="Q240" s="227"/>
      <c r="R240" s="227"/>
      <c r="S240" s="227"/>
      <c r="T240" s="220"/>
      <c r="U240" s="220"/>
      <c r="V240" s="183"/>
      <c r="W240" s="183"/>
      <c r="X240" s="107"/>
      <c r="Y240" s="183"/>
    </row>
    <row r="241" spans="3:25" s="184" customFormat="1" x14ac:dyDescent="0.2">
      <c r="C241" s="220"/>
      <c r="D241" s="220"/>
      <c r="E241" s="254"/>
      <c r="F241" s="220"/>
      <c r="G241" s="220"/>
      <c r="H241" s="220"/>
      <c r="I241" s="220"/>
      <c r="J241" s="220"/>
      <c r="K241" s="226"/>
      <c r="L241" s="224"/>
      <c r="M241" s="227"/>
      <c r="N241" s="227"/>
      <c r="O241" s="227"/>
      <c r="P241" s="227"/>
      <c r="Q241" s="227"/>
      <c r="R241" s="227"/>
      <c r="S241" s="227"/>
      <c r="T241" s="220"/>
      <c r="U241" s="220"/>
      <c r="V241" s="183"/>
      <c r="W241" s="183"/>
      <c r="X241" s="107"/>
      <c r="Y241" s="183"/>
    </row>
    <row r="242" spans="3:25" s="184" customFormat="1" x14ac:dyDescent="0.2">
      <c r="C242" s="220"/>
      <c r="D242" s="220"/>
      <c r="E242" s="254"/>
      <c r="F242" s="220"/>
      <c r="G242" s="220"/>
      <c r="H242" s="220"/>
      <c r="I242" s="220"/>
      <c r="J242" s="220"/>
      <c r="K242" s="226"/>
      <c r="L242" s="224"/>
      <c r="M242" s="227"/>
      <c r="N242" s="227"/>
      <c r="O242" s="227"/>
      <c r="P242" s="227"/>
      <c r="Q242" s="227"/>
      <c r="R242" s="227"/>
      <c r="S242" s="227"/>
      <c r="T242" s="220"/>
      <c r="U242" s="220"/>
      <c r="V242" s="183"/>
      <c r="W242" s="183"/>
      <c r="X242" s="107"/>
      <c r="Y242" s="183"/>
    </row>
    <row r="243" spans="3:25" s="184" customFormat="1" x14ac:dyDescent="0.2">
      <c r="C243" s="220"/>
      <c r="D243" s="220"/>
      <c r="E243" s="254"/>
      <c r="F243" s="220"/>
      <c r="G243" s="220"/>
      <c r="H243" s="220"/>
      <c r="I243" s="220"/>
      <c r="J243" s="220"/>
      <c r="K243" s="226"/>
      <c r="L243" s="224"/>
      <c r="M243" s="227"/>
      <c r="N243" s="227"/>
      <c r="O243" s="227"/>
      <c r="P243" s="227"/>
      <c r="Q243" s="227"/>
      <c r="R243" s="227"/>
      <c r="S243" s="227"/>
      <c r="T243" s="220"/>
      <c r="U243" s="220"/>
      <c r="V243" s="183"/>
      <c r="W243" s="183"/>
      <c r="X243" s="107"/>
      <c r="Y243" s="183"/>
    </row>
    <row r="244" spans="3:25" s="184" customFormat="1" x14ac:dyDescent="0.2">
      <c r="C244" s="220"/>
      <c r="D244" s="220"/>
      <c r="E244" s="254"/>
      <c r="F244" s="220"/>
      <c r="G244" s="220"/>
      <c r="H244" s="220"/>
      <c r="I244" s="220"/>
      <c r="J244" s="220"/>
      <c r="K244" s="226"/>
      <c r="L244" s="224"/>
      <c r="M244" s="227"/>
      <c r="N244" s="227"/>
      <c r="O244" s="227"/>
      <c r="P244" s="227"/>
      <c r="Q244" s="227"/>
      <c r="R244" s="227"/>
      <c r="S244" s="227"/>
      <c r="T244" s="220"/>
      <c r="U244" s="220"/>
      <c r="V244" s="183"/>
      <c r="W244" s="183"/>
      <c r="X244" s="107"/>
      <c r="Y244" s="183"/>
    </row>
    <row r="245" spans="3:25" s="184" customFormat="1" x14ac:dyDescent="0.2">
      <c r="C245" s="220"/>
      <c r="D245" s="220"/>
      <c r="E245" s="254"/>
      <c r="F245" s="220"/>
      <c r="G245" s="220"/>
      <c r="H245" s="220"/>
      <c r="I245" s="220"/>
      <c r="J245" s="220"/>
      <c r="K245" s="226"/>
      <c r="L245" s="224"/>
      <c r="M245" s="227"/>
      <c r="N245" s="227"/>
      <c r="O245" s="227"/>
      <c r="P245" s="227"/>
      <c r="Q245" s="227"/>
      <c r="R245" s="227"/>
      <c r="S245" s="227"/>
      <c r="T245" s="220"/>
      <c r="U245" s="220"/>
      <c r="V245" s="183"/>
      <c r="W245" s="183"/>
      <c r="X245" s="107"/>
      <c r="Y245" s="183"/>
    </row>
    <row r="246" spans="3:25" s="184" customFormat="1" x14ac:dyDescent="0.2">
      <c r="C246" s="220"/>
      <c r="D246" s="220"/>
      <c r="E246" s="254"/>
      <c r="F246" s="220"/>
      <c r="G246" s="220"/>
      <c r="H246" s="220"/>
      <c r="I246" s="220"/>
      <c r="J246" s="220"/>
      <c r="K246" s="226"/>
      <c r="L246" s="224"/>
      <c r="M246" s="227"/>
      <c r="N246" s="227"/>
      <c r="O246" s="227"/>
      <c r="P246" s="227"/>
      <c r="Q246" s="227"/>
      <c r="R246" s="227"/>
      <c r="S246" s="227"/>
      <c r="T246" s="220"/>
      <c r="U246" s="220"/>
      <c r="V246" s="183"/>
      <c r="W246" s="183"/>
      <c r="X246" s="107"/>
      <c r="Y246" s="183"/>
    </row>
    <row r="247" spans="3:25" s="184" customFormat="1" x14ac:dyDescent="0.2">
      <c r="C247" s="220"/>
      <c r="D247" s="220"/>
      <c r="E247" s="254"/>
      <c r="F247" s="220"/>
      <c r="G247" s="220"/>
      <c r="H247" s="220"/>
      <c r="I247" s="220"/>
      <c r="J247" s="220"/>
      <c r="K247" s="226"/>
      <c r="L247" s="224"/>
      <c r="M247" s="227"/>
      <c r="N247" s="227"/>
      <c r="O247" s="227"/>
      <c r="P247" s="227"/>
      <c r="Q247" s="227"/>
      <c r="R247" s="227"/>
      <c r="S247" s="227"/>
      <c r="T247" s="220"/>
      <c r="U247" s="220"/>
      <c r="V247" s="183"/>
      <c r="W247" s="183"/>
      <c r="X247" s="107"/>
      <c r="Y247" s="183"/>
    </row>
    <row r="248" spans="3:25" s="184" customFormat="1" x14ac:dyDescent="0.2">
      <c r="C248" s="220"/>
      <c r="D248" s="220"/>
      <c r="E248" s="254"/>
      <c r="F248" s="220"/>
      <c r="G248" s="220"/>
      <c r="H248" s="220"/>
      <c r="I248" s="220"/>
      <c r="J248" s="220"/>
      <c r="K248" s="226"/>
      <c r="L248" s="224"/>
      <c r="M248" s="227"/>
      <c r="N248" s="227"/>
      <c r="O248" s="227"/>
      <c r="P248" s="227"/>
      <c r="Q248" s="227"/>
      <c r="R248" s="227"/>
      <c r="S248" s="227"/>
      <c r="T248" s="220"/>
      <c r="U248" s="220"/>
      <c r="V248" s="183"/>
      <c r="W248" s="183"/>
      <c r="X248" s="107"/>
      <c r="Y248" s="183"/>
    </row>
    <row r="249" spans="3:25" s="184" customFormat="1" x14ac:dyDescent="0.2">
      <c r="C249" s="220"/>
      <c r="D249" s="220"/>
      <c r="E249" s="254"/>
      <c r="F249" s="220"/>
      <c r="G249" s="220"/>
      <c r="H249" s="220"/>
      <c r="I249" s="220"/>
      <c r="J249" s="220"/>
      <c r="K249" s="226"/>
      <c r="L249" s="224"/>
      <c r="M249" s="227"/>
      <c r="N249" s="227"/>
      <c r="O249" s="227"/>
      <c r="P249" s="227"/>
      <c r="Q249" s="227"/>
      <c r="R249" s="227"/>
      <c r="S249" s="227"/>
      <c r="T249" s="220"/>
      <c r="U249" s="220"/>
      <c r="V249" s="183"/>
      <c r="W249" s="183"/>
      <c r="X249" s="107"/>
      <c r="Y249" s="183"/>
    </row>
    <row r="250" spans="3:25" s="184" customFormat="1" x14ac:dyDescent="0.2">
      <c r="C250" s="220"/>
      <c r="D250" s="220"/>
      <c r="E250" s="254"/>
      <c r="F250" s="220"/>
      <c r="G250" s="220"/>
      <c r="H250" s="220"/>
      <c r="I250" s="220"/>
      <c r="J250" s="220"/>
      <c r="K250" s="226"/>
      <c r="L250" s="224"/>
      <c r="M250" s="227"/>
      <c r="N250" s="227"/>
      <c r="O250" s="227"/>
      <c r="P250" s="227"/>
      <c r="Q250" s="227"/>
      <c r="R250" s="227"/>
      <c r="S250" s="227"/>
      <c r="T250" s="220"/>
      <c r="U250" s="220"/>
      <c r="V250" s="183"/>
      <c r="W250" s="183"/>
      <c r="X250" s="107"/>
      <c r="Y250" s="183"/>
    </row>
    <row r="251" spans="3:25" s="184" customFormat="1" x14ac:dyDescent="0.2">
      <c r="C251" s="220"/>
      <c r="D251" s="220"/>
      <c r="E251" s="254"/>
      <c r="F251" s="220"/>
      <c r="G251" s="220"/>
      <c r="H251" s="220"/>
      <c r="I251" s="220"/>
      <c r="J251" s="220"/>
      <c r="K251" s="226"/>
      <c r="L251" s="224"/>
      <c r="M251" s="227"/>
      <c r="N251" s="227"/>
      <c r="O251" s="227"/>
      <c r="P251" s="227"/>
      <c r="Q251" s="227"/>
      <c r="R251" s="227"/>
      <c r="S251" s="227"/>
      <c r="T251" s="220"/>
      <c r="U251" s="220"/>
      <c r="V251" s="183"/>
      <c r="W251" s="183"/>
      <c r="X251" s="107"/>
      <c r="Y251" s="183"/>
    </row>
    <row r="252" spans="3:25" s="184" customFormat="1" x14ac:dyDescent="0.2">
      <c r="C252" s="220"/>
      <c r="D252" s="220"/>
      <c r="E252" s="254"/>
      <c r="F252" s="220"/>
      <c r="G252" s="220"/>
      <c r="H252" s="220"/>
      <c r="I252" s="220"/>
      <c r="J252" s="220"/>
      <c r="K252" s="226"/>
      <c r="L252" s="224"/>
      <c r="M252" s="227"/>
      <c r="N252" s="227"/>
      <c r="O252" s="227"/>
      <c r="P252" s="227"/>
      <c r="Q252" s="227"/>
      <c r="R252" s="227"/>
      <c r="S252" s="227"/>
      <c r="T252" s="220"/>
      <c r="U252" s="220"/>
      <c r="V252" s="183"/>
      <c r="W252" s="183"/>
      <c r="X252" s="107"/>
      <c r="Y252" s="183"/>
    </row>
    <row r="253" spans="3:25" s="184" customFormat="1" x14ac:dyDescent="0.2">
      <c r="C253" s="220"/>
      <c r="D253" s="220"/>
      <c r="E253" s="254"/>
      <c r="F253" s="220"/>
      <c r="G253" s="220"/>
      <c r="H253" s="220"/>
      <c r="I253" s="220"/>
      <c r="J253" s="220"/>
      <c r="K253" s="226"/>
      <c r="L253" s="224"/>
      <c r="M253" s="227"/>
      <c r="N253" s="227"/>
      <c r="O253" s="227"/>
      <c r="P253" s="227"/>
      <c r="Q253" s="227"/>
      <c r="R253" s="227"/>
      <c r="S253" s="227"/>
      <c r="T253" s="220"/>
      <c r="U253" s="220"/>
      <c r="V253" s="183"/>
      <c r="W253" s="183"/>
      <c r="X253" s="107"/>
      <c r="Y253" s="183"/>
    </row>
    <row r="254" spans="3:25" s="184" customFormat="1" x14ac:dyDescent="0.2">
      <c r="C254" s="220"/>
      <c r="D254" s="220"/>
      <c r="E254" s="254"/>
      <c r="F254" s="220"/>
      <c r="G254" s="220"/>
      <c r="H254" s="220"/>
      <c r="I254" s="220"/>
      <c r="J254" s="220"/>
      <c r="K254" s="226"/>
      <c r="L254" s="224"/>
      <c r="M254" s="227"/>
      <c r="N254" s="227"/>
      <c r="O254" s="227"/>
      <c r="P254" s="227"/>
      <c r="Q254" s="227"/>
      <c r="R254" s="227"/>
      <c r="S254" s="227"/>
      <c r="T254" s="220"/>
      <c r="U254" s="220"/>
      <c r="V254" s="183"/>
      <c r="W254" s="183"/>
      <c r="X254" s="107"/>
      <c r="Y254" s="183"/>
    </row>
    <row r="255" spans="3:25" s="184" customFormat="1" x14ac:dyDescent="0.2">
      <c r="C255" s="220"/>
      <c r="D255" s="220"/>
      <c r="E255" s="254"/>
      <c r="F255" s="220"/>
      <c r="G255" s="220"/>
      <c r="H255" s="220"/>
      <c r="I255" s="220"/>
      <c r="J255" s="220"/>
      <c r="K255" s="226"/>
      <c r="L255" s="224"/>
      <c r="M255" s="227"/>
      <c r="N255" s="227"/>
      <c r="O255" s="227"/>
      <c r="P255" s="227"/>
      <c r="Q255" s="227"/>
      <c r="R255" s="227"/>
      <c r="S255" s="227"/>
      <c r="T255" s="220"/>
      <c r="U255" s="220"/>
      <c r="V255" s="183"/>
      <c r="W255" s="183"/>
      <c r="X255" s="107"/>
      <c r="Y255" s="183"/>
    </row>
    <row r="256" spans="3:25" s="184" customFormat="1" x14ac:dyDescent="0.2">
      <c r="C256" s="220"/>
      <c r="D256" s="220"/>
      <c r="E256" s="254"/>
      <c r="F256" s="220"/>
      <c r="G256" s="220"/>
      <c r="H256" s="220"/>
      <c r="I256" s="220"/>
      <c r="J256" s="220"/>
      <c r="K256" s="226"/>
      <c r="L256" s="224"/>
      <c r="M256" s="227"/>
      <c r="N256" s="227"/>
      <c r="O256" s="227"/>
      <c r="P256" s="227"/>
      <c r="Q256" s="227"/>
      <c r="R256" s="227"/>
      <c r="S256" s="227"/>
      <c r="T256" s="220"/>
      <c r="U256" s="220"/>
      <c r="V256" s="183"/>
      <c r="W256" s="183"/>
      <c r="X256" s="107"/>
      <c r="Y256" s="183"/>
    </row>
    <row r="257" spans="3:25" s="184" customFormat="1" x14ac:dyDescent="0.2">
      <c r="C257" s="220"/>
      <c r="D257" s="220"/>
      <c r="E257" s="254"/>
      <c r="F257" s="220"/>
      <c r="G257" s="220"/>
      <c r="H257" s="220"/>
      <c r="I257" s="220"/>
      <c r="J257" s="220"/>
      <c r="K257" s="226"/>
      <c r="L257" s="224"/>
      <c r="M257" s="227"/>
      <c r="N257" s="227"/>
      <c r="O257" s="227"/>
      <c r="P257" s="227"/>
      <c r="Q257" s="227"/>
      <c r="R257" s="227"/>
      <c r="S257" s="227"/>
      <c r="T257" s="220"/>
      <c r="U257" s="220"/>
      <c r="V257" s="183"/>
      <c r="W257" s="183"/>
      <c r="X257" s="107"/>
      <c r="Y257" s="183"/>
    </row>
    <row r="258" spans="3:25" s="184" customFormat="1" x14ac:dyDescent="0.2">
      <c r="C258" s="220"/>
      <c r="D258" s="220"/>
      <c r="E258" s="254"/>
      <c r="F258" s="220"/>
      <c r="G258" s="220"/>
      <c r="H258" s="220"/>
      <c r="I258" s="220"/>
      <c r="J258" s="220"/>
      <c r="K258" s="226"/>
      <c r="L258" s="224"/>
      <c r="M258" s="227"/>
      <c r="N258" s="227"/>
      <c r="O258" s="227"/>
      <c r="P258" s="227"/>
      <c r="Q258" s="227"/>
      <c r="R258" s="227"/>
      <c r="S258" s="227"/>
      <c r="T258" s="220"/>
      <c r="U258" s="220"/>
      <c r="V258" s="183"/>
      <c r="W258" s="183"/>
      <c r="X258" s="107"/>
      <c r="Y258" s="183"/>
    </row>
    <row r="259" spans="3:25" s="184" customFormat="1" x14ac:dyDescent="0.2">
      <c r="C259" s="220"/>
      <c r="D259" s="220"/>
      <c r="E259" s="254"/>
      <c r="F259" s="220"/>
      <c r="G259" s="220"/>
      <c r="H259" s="220"/>
      <c r="I259" s="220"/>
      <c r="J259" s="220"/>
      <c r="K259" s="226"/>
      <c r="L259" s="224"/>
      <c r="M259" s="227"/>
      <c r="N259" s="227"/>
      <c r="O259" s="227"/>
      <c r="P259" s="227"/>
      <c r="Q259" s="227"/>
      <c r="R259" s="227"/>
      <c r="S259" s="227"/>
      <c r="T259" s="220"/>
      <c r="U259" s="220"/>
      <c r="V259" s="183"/>
      <c r="W259" s="183"/>
      <c r="X259" s="107"/>
      <c r="Y259" s="183"/>
    </row>
    <row r="260" spans="3:25" s="184" customFormat="1" x14ac:dyDescent="0.2">
      <c r="C260" s="220"/>
      <c r="D260" s="220"/>
      <c r="E260" s="254"/>
      <c r="F260" s="220"/>
      <c r="G260" s="220"/>
      <c r="H260" s="220"/>
      <c r="I260" s="220"/>
      <c r="J260" s="220"/>
      <c r="K260" s="226"/>
      <c r="L260" s="224"/>
      <c r="M260" s="227"/>
      <c r="N260" s="227"/>
      <c r="O260" s="227"/>
      <c r="P260" s="227"/>
      <c r="Q260" s="227"/>
      <c r="R260" s="227"/>
      <c r="S260" s="227"/>
      <c r="T260" s="220"/>
      <c r="U260" s="220"/>
      <c r="V260" s="183"/>
      <c r="W260" s="183"/>
      <c r="X260" s="107"/>
      <c r="Y260" s="183"/>
    </row>
    <row r="261" spans="3:25" s="184" customFormat="1" x14ac:dyDescent="0.2">
      <c r="C261" s="220"/>
      <c r="D261" s="220"/>
      <c r="E261" s="254"/>
      <c r="F261" s="220"/>
      <c r="G261" s="220"/>
      <c r="H261" s="220"/>
      <c r="I261" s="220"/>
      <c r="J261" s="220"/>
      <c r="K261" s="226"/>
      <c r="L261" s="224"/>
      <c r="M261" s="227"/>
      <c r="N261" s="227"/>
      <c r="O261" s="227"/>
      <c r="P261" s="227"/>
      <c r="Q261" s="227"/>
      <c r="R261" s="227"/>
      <c r="S261" s="227"/>
      <c r="T261" s="220"/>
      <c r="U261" s="220"/>
      <c r="V261" s="183"/>
      <c r="W261" s="183"/>
      <c r="X261" s="107"/>
      <c r="Y261" s="183"/>
    </row>
    <row r="262" spans="3:25" s="184" customFormat="1" x14ac:dyDescent="0.2">
      <c r="C262" s="220"/>
      <c r="D262" s="220"/>
      <c r="E262" s="254"/>
      <c r="F262" s="220"/>
      <c r="G262" s="220"/>
      <c r="H262" s="220"/>
      <c r="I262" s="220"/>
      <c r="J262" s="220"/>
      <c r="K262" s="226"/>
      <c r="L262" s="224"/>
      <c r="M262" s="227"/>
      <c r="N262" s="227"/>
      <c r="O262" s="227"/>
      <c r="P262" s="227"/>
      <c r="Q262" s="227"/>
      <c r="R262" s="227"/>
      <c r="S262" s="227"/>
      <c r="T262" s="220"/>
      <c r="U262" s="220"/>
      <c r="V262" s="183"/>
      <c r="W262" s="183"/>
      <c r="X262" s="107"/>
      <c r="Y262" s="183"/>
    </row>
    <row r="263" spans="3:25" s="184" customFormat="1" x14ac:dyDescent="0.2">
      <c r="C263" s="220"/>
      <c r="D263" s="220"/>
      <c r="E263" s="254"/>
      <c r="F263" s="220"/>
      <c r="G263" s="220"/>
      <c r="H263" s="220"/>
      <c r="I263" s="220"/>
      <c r="J263" s="220"/>
      <c r="K263" s="226"/>
      <c r="L263" s="224"/>
      <c r="M263" s="227"/>
      <c r="N263" s="227"/>
      <c r="O263" s="227"/>
      <c r="P263" s="227"/>
      <c r="Q263" s="227"/>
      <c r="R263" s="227"/>
      <c r="S263" s="227"/>
      <c r="T263" s="220"/>
      <c r="U263" s="220"/>
      <c r="V263" s="183"/>
      <c r="W263" s="183"/>
      <c r="X263" s="107"/>
      <c r="Y263" s="183"/>
    </row>
    <row r="264" spans="3:25" s="184" customFormat="1" x14ac:dyDescent="0.2">
      <c r="C264" s="220"/>
      <c r="D264" s="220"/>
      <c r="E264" s="254"/>
      <c r="F264" s="220"/>
      <c r="G264" s="220"/>
      <c r="H264" s="220"/>
      <c r="I264" s="220"/>
      <c r="J264" s="220"/>
      <c r="K264" s="226"/>
      <c r="L264" s="224"/>
      <c r="M264" s="227"/>
      <c r="N264" s="227"/>
      <c r="O264" s="227"/>
      <c r="P264" s="227"/>
      <c r="Q264" s="227"/>
      <c r="R264" s="227"/>
      <c r="S264" s="227"/>
      <c r="T264" s="220"/>
      <c r="U264" s="220"/>
      <c r="V264" s="183"/>
      <c r="W264" s="183"/>
      <c r="X264" s="107"/>
      <c r="Y264" s="183"/>
    </row>
    <row r="265" spans="3:25" s="184" customFormat="1" x14ac:dyDescent="0.2">
      <c r="C265" s="220"/>
      <c r="D265" s="220"/>
      <c r="E265" s="254"/>
      <c r="F265" s="220"/>
      <c r="G265" s="220"/>
      <c r="H265" s="220"/>
      <c r="I265" s="220"/>
      <c r="J265" s="220"/>
      <c r="K265" s="226"/>
      <c r="L265" s="224"/>
      <c r="M265" s="227"/>
      <c r="N265" s="227"/>
      <c r="O265" s="227"/>
      <c r="P265" s="227"/>
      <c r="Q265" s="227"/>
      <c r="R265" s="227"/>
      <c r="S265" s="227"/>
      <c r="T265" s="220"/>
      <c r="U265" s="220"/>
      <c r="V265" s="183"/>
      <c r="W265" s="183"/>
      <c r="X265" s="107"/>
      <c r="Y265" s="183"/>
    </row>
    <row r="266" spans="3:25" s="184" customFormat="1" x14ac:dyDescent="0.2">
      <c r="C266" s="220"/>
      <c r="D266" s="220"/>
      <c r="E266" s="254"/>
      <c r="F266" s="220"/>
      <c r="G266" s="220"/>
      <c r="H266" s="220"/>
      <c r="I266" s="220"/>
      <c r="J266" s="220"/>
      <c r="K266" s="226"/>
      <c r="L266" s="224"/>
      <c r="M266" s="227"/>
      <c r="N266" s="227"/>
      <c r="O266" s="227"/>
      <c r="P266" s="227"/>
      <c r="Q266" s="227"/>
      <c r="R266" s="227"/>
      <c r="S266" s="227"/>
      <c r="T266" s="220"/>
      <c r="U266" s="220"/>
      <c r="V266" s="183"/>
      <c r="W266" s="183"/>
      <c r="X266" s="107"/>
      <c r="Y266" s="183"/>
    </row>
    <row r="267" spans="3:25" s="184" customFormat="1" x14ac:dyDescent="0.2">
      <c r="C267" s="220"/>
      <c r="D267" s="220"/>
      <c r="E267" s="254"/>
      <c r="F267" s="220"/>
      <c r="G267" s="220"/>
      <c r="H267" s="220"/>
      <c r="I267" s="220"/>
      <c r="J267" s="220"/>
      <c r="K267" s="226"/>
      <c r="L267" s="224"/>
      <c r="M267" s="227"/>
      <c r="N267" s="227"/>
      <c r="O267" s="227"/>
      <c r="P267" s="227"/>
      <c r="Q267" s="227"/>
      <c r="R267" s="227"/>
      <c r="S267" s="227"/>
      <c r="T267" s="220"/>
      <c r="U267" s="220"/>
      <c r="V267" s="183"/>
      <c r="W267" s="183"/>
      <c r="X267" s="107"/>
      <c r="Y267" s="183"/>
    </row>
    <row r="268" spans="3:25" s="184" customFormat="1" x14ac:dyDescent="0.2">
      <c r="C268" s="220"/>
      <c r="D268" s="220"/>
      <c r="E268" s="254"/>
      <c r="F268" s="220"/>
      <c r="G268" s="220"/>
      <c r="H268" s="220"/>
      <c r="I268" s="220"/>
      <c r="J268" s="220"/>
      <c r="K268" s="226"/>
      <c r="L268" s="224"/>
      <c r="M268" s="227"/>
      <c r="N268" s="227"/>
      <c r="O268" s="227"/>
      <c r="P268" s="227"/>
      <c r="Q268" s="227"/>
      <c r="R268" s="227"/>
      <c r="S268" s="227"/>
      <c r="T268" s="220"/>
      <c r="U268" s="220"/>
      <c r="V268" s="183"/>
      <c r="W268" s="183"/>
      <c r="X268" s="107"/>
      <c r="Y268" s="183"/>
    </row>
    <row r="269" spans="3:25" s="184" customFormat="1" x14ac:dyDescent="0.2">
      <c r="C269" s="220"/>
      <c r="D269" s="220"/>
      <c r="E269" s="254"/>
      <c r="F269" s="220"/>
      <c r="G269" s="220"/>
      <c r="H269" s="220"/>
      <c r="I269" s="220"/>
      <c r="J269" s="220"/>
      <c r="K269" s="226"/>
      <c r="L269" s="224"/>
      <c r="M269" s="227"/>
      <c r="N269" s="227"/>
      <c r="O269" s="227"/>
      <c r="P269" s="227"/>
      <c r="Q269" s="227"/>
      <c r="R269" s="227"/>
      <c r="S269" s="227"/>
      <c r="T269" s="220"/>
      <c r="U269" s="220"/>
      <c r="V269" s="183"/>
      <c r="W269" s="183"/>
      <c r="X269" s="107"/>
      <c r="Y269" s="183"/>
    </row>
    <row r="270" spans="3:25" s="184" customFormat="1" x14ac:dyDescent="0.2">
      <c r="C270" s="220"/>
      <c r="D270" s="220"/>
      <c r="E270" s="254"/>
      <c r="F270" s="220"/>
      <c r="G270" s="220"/>
      <c r="H270" s="220"/>
      <c r="I270" s="220"/>
      <c r="J270" s="220"/>
      <c r="K270" s="226"/>
      <c r="L270" s="224"/>
      <c r="M270" s="227"/>
      <c r="N270" s="227"/>
      <c r="O270" s="227"/>
      <c r="P270" s="227"/>
      <c r="Q270" s="227"/>
      <c r="R270" s="227"/>
      <c r="S270" s="227"/>
      <c r="T270" s="220"/>
      <c r="U270" s="220"/>
      <c r="V270" s="183"/>
      <c r="W270" s="183"/>
      <c r="X270" s="107"/>
      <c r="Y270" s="183"/>
    </row>
    <row r="271" spans="3:25" s="184" customFormat="1" x14ac:dyDescent="0.2">
      <c r="C271" s="220"/>
      <c r="D271" s="220"/>
      <c r="E271" s="254"/>
      <c r="F271" s="220"/>
      <c r="G271" s="220"/>
      <c r="H271" s="220"/>
      <c r="I271" s="220"/>
      <c r="J271" s="220"/>
      <c r="K271" s="226"/>
      <c r="L271" s="224"/>
      <c r="M271" s="227"/>
      <c r="N271" s="227"/>
      <c r="O271" s="227"/>
      <c r="P271" s="227"/>
      <c r="Q271" s="227"/>
      <c r="R271" s="227"/>
      <c r="S271" s="227"/>
      <c r="T271" s="220"/>
      <c r="U271" s="220"/>
      <c r="V271" s="183"/>
      <c r="W271" s="183"/>
      <c r="X271" s="107"/>
      <c r="Y271" s="183"/>
    </row>
    <row r="272" spans="3:25" s="184" customFormat="1" x14ac:dyDescent="0.2">
      <c r="C272" s="220"/>
      <c r="D272" s="220"/>
      <c r="E272" s="254"/>
      <c r="F272" s="220"/>
      <c r="G272" s="220"/>
      <c r="H272" s="220"/>
      <c r="I272" s="220"/>
      <c r="J272" s="220"/>
      <c r="K272" s="226"/>
      <c r="L272" s="224"/>
      <c r="M272" s="227"/>
      <c r="N272" s="227"/>
      <c r="O272" s="227"/>
      <c r="P272" s="227"/>
      <c r="Q272" s="227"/>
      <c r="R272" s="227"/>
      <c r="S272" s="227"/>
      <c r="T272" s="220"/>
      <c r="U272" s="220"/>
      <c r="V272" s="183"/>
      <c r="W272" s="183"/>
      <c r="X272" s="107"/>
      <c r="Y272" s="183"/>
    </row>
    <row r="273" spans="3:25" s="184" customFormat="1" x14ac:dyDescent="0.2">
      <c r="C273" s="220"/>
      <c r="D273" s="220"/>
      <c r="E273" s="254"/>
      <c r="F273" s="220"/>
      <c r="G273" s="220"/>
      <c r="H273" s="220"/>
      <c r="I273" s="220"/>
      <c r="J273" s="220"/>
      <c r="K273" s="226"/>
      <c r="L273" s="224"/>
      <c r="M273" s="227"/>
      <c r="N273" s="227"/>
      <c r="O273" s="227"/>
      <c r="P273" s="227"/>
      <c r="Q273" s="227"/>
      <c r="R273" s="227"/>
      <c r="S273" s="227"/>
      <c r="T273" s="220"/>
      <c r="U273" s="220"/>
      <c r="V273" s="183"/>
      <c r="W273" s="183"/>
      <c r="X273" s="107"/>
      <c r="Y273" s="183"/>
    </row>
    <row r="274" spans="3:25" s="184" customFormat="1" x14ac:dyDescent="0.2">
      <c r="C274" s="220"/>
      <c r="D274" s="220"/>
      <c r="E274" s="254"/>
      <c r="F274" s="220"/>
      <c r="G274" s="220"/>
      <c r="H274" s="220"/>
      <c r="I274" s="220"/>
      <c r="J274" s="220"/>
      <c r="K274" s="226"/>
      <c r="L274" s="224"/>
      <c r="M274" s="227"/>
      <c r="N274" s="227"/>
      <c r="O274" s="227"/>
      <c r="P274" s="227"/>
      <c r="Q274" s="227"/>
      <c r="R274" s="227"/>
      <c r="S274" s="227"/>
      <c r="T274" s="220"/>
      <c r="U274" s="220"/>
      <c r="V274" s="183"/>
      <c r="W274" s="183"/>
      <c r="X274" s="107"/>
      <c r="Y274" s="183"/>
    </row>
    <row r="275" spans="3:25" s="184" customFormat="1" x14ac:dyDescent="0.2">
      <c r="C275" s="220"/>
      <c r="D275" s="220"/>
      <c r="E275" s="254"/>
      <c r="F275" s="220"/>
      <c r="G275" s="220"/>
      <c r="H275" s="220"/>
      <c r="I275" s="220"/>
      <c r="J275" s="220"/>
      <c r="K275" s="226"/>
      <c r="L275" s="224"/>
      <c r="M275" s="227"/>
      <c r="N275" s="227"/>
      <c r="O275" s="227"/>
      <c r="P275" s="227"/>
      <c r="Q275" s="227"/>
      <c r="R275" s="227"/>
      <c r="S275" s="227"/>
      <c r="T275" s="220"/>
      <c r="U275" s="220"/>
      <c r="V275" s="183"/>
      <c r="W275" s="183"/>
      <c r="X275" s="107"/>
      <c r="Y275" s="183"/>
    </row>
    <row r="276" spans="3:25" s="184" customFormat="1" x14ac:dyDescent="0.2">
      <c r="C276" s="220"/>
      <c r="D276" s="220"/>
      <c r="E276" s="254"/>
      <c r="F276" s="220"/>
      <c r="G276" s="220"/>
      <c r="H276" s="220"/>
      <c r="I276" s="220"/>
      <c r="J276" s="220"/>
      <c r="K276" s="226"/>
      <c r="L276" s="224"/>
      <c r="M276" s="227"/>
      <c r="N276" s="227"/>
      <c r="O276" s="227"/>
      <c r="P276" s="227"/>
      <c r="Q276" s="227"/>
      <c r="R276" s="227"/>
      <c r="S276" s="227"/>
      <c r="T276" s="220"/>
      <c r="U276" s="220"/>
      <c r="V276" s="183"/>
      <c r="W276" s="183"/>
      <c r="X276" s="107"/>
      <c r="Y276" s="183"/>
    </row>
    <row r="277" spans="3:25" s="184" customFormat="1" x14ac:dyDescent="0.2">
      <c r="C277" s="220"/>
      <c r="D277" s="220"/>
      <c r="E277" s="254"/>
      <c r="F277" s="220"/>
      <c r="G277" s="220"/>
      <c r="H277" s="220"/>
      <c r="I277" s="220"/>
      <c r="J277" s="220"/>
      <c r="K277" s="226"/>
      <c r="L277" s="224"/>
      <c r="M277" s="227"/>
      <c r="N277" s="227"/>
      <c r="O277" s="227"/>
      <c r="P277" s="227"/>
      <c r="Q277" s="227"/>
      <c r="R277" s="227"/>
      <c r="S277" s="227"/>
      <c r="T277" s="220"/>
      <c r="U277" s="220"/>
      <c r="V277" s="183"/>
      <c r="W277" s="183"/>
      <c r="X277" s="107"/>
      <c r="Y277" s="183"/>
    </row>
    <row r="278" spans="3:25" s="184" customFormat="1" x14ac:dyDescent="0.2">
      <c r="C278" s="220"/>
      <c r="D278" s="220"/>
      <c r="E278" s="254"/>
      <c r="F278" s="220"/>
      <c r="G278" s="220"/>
      <c r="H278" s="220"/>
      <c r="I278" s="220"/>
      <c r="J278" s="220"/>
      <c r="K278" s="226"/>
      <c r="L278" s="224"/>
      <c r="M278" s="227"/>
      <c r="N278" s="227"/>
      <c r="O278" s="227"/>
      <c r="P278" s="227"/>
      <c r="Q278" s="227"/>
      <c r="R278" s="227"/>
      <c r="S278" s="227"/>
      <c r="T278" s="220"/>
      <c r="U278" s="220"/>
      <c r="V278" s="183"/>
      <c r="W278" s="183"/>
      <c r="X278" s="107"/>
      <c r="Y278" s="183"/>
    </row>
    <row r="279" spans="3:25" s="184" customFormat="1" x14ac:dyDescent="0.2">
      <c r="C279" s="220"/>
      <c r="D279" s="220"/>
      <c r="E279" s="254"/>
      <c r="F279" s="220"/>
      <c r="G279" s="220"/>
      <c r="H279" s="220"/>
      <c r="I279" s="220"/>
      <c r="J279" s="220"/>
      <c r="K279" s="226"/>
      <c r="L279" s="224"/>
      <c r="M279" s="227"/>
      <c r="N279" s="227"/>
      <c r="O279" s="227"/>
      <c r="P279" s="227"/>
      <c r="Q279" s="227"/>
      <c r="R279" s="227"/>
      <c r="S279" s="227"/>
      <c r="T279" s="220"/>
      <c r="U279" s="220"/>
      <c r="V279" s="183"/>
      <c r="W279" s="183"/>
      <c r="X279" s="107"/>
      <c r="Y279" s="183"/>
    </row>
    <row r="280" spans="3:25" s="184" customFormat="1" x14ac:dyDescent="0.2">
      <c r="C280" s="220"/>
      <c r="D280" s="220"/>
      <c r="E280" s="254"/>
      <c r="F280" s="220"/>
      <c r="G280" s="220"/>
      <c r="H280" s="220"/>
      <c r="I280" s="220"/>
      <c r="J280" s="220"/>
      <c r="K280" s="226"/>
      <c r="L280" s="224"/>
      <c r="M280" s="227"/>
      <c r="N280" s="227"/>
      <c r="O280" s="227"/>
      <c r="P280" s="227"/>
      <c r="Q280" s="227"/>
      <c r="R280" s="227"/>
      <c r="S280" s="227"/>
      <c r="T280" s="220"/>
      <c r="U280" s="220"/>
      <c r="V280" s="183"/>
      <c r="W280" s="183"/>
      <c r="X280" s="107"/>
      <c r="Y280" s="183"/>
    </row>
    <row r="281" spans="3:25" s="184" customFormat="1" x14ac:dyDescent="0.2">
      <c r="C281" s="220"/>
      <c r="D281" s="220"/>
      <c r="E281" s="254"/>
      <c r="F281" s="220"/>
      <c r="G281" s="220"/>
      <c r="H281" s="220"/>
      <c r="I281" s="220"/>
      <c r="J281" s="220"/>
      <c r="K281" s="226"/>
      <c r="L281" s="224"/>
      <c r="M281" s="227"/>
      <c r="N281" s="227"/>
      <c r="O281" s="227"/>
      <c r="P281" s="227"/>
      <c r="Q281" s="227"/>
      <c r="R281" s="227"/>
      <c r="S281" s="227"/>
      <c r="T281" s="220"/>
      <c r="U281" s="220"/>
      <c r="V281" s="183"/>
      <c r="W281" s="183"/>
      <c r="X281" s="107"/>
      <c r="Y281" s="183"/>
    </row>
    <row r="282" spans="3:25" s="184" customFormat="1" x14ac:dyDescent="0.2">
      <c r="C282" s="220"/>
      <c r="D282" s="220"/>
      <c r="E282" s="254"/>
      <c r="F282" s="220"/>
      <c r="G282" s="220"/>
      <c r="H282" s="220"/>
      <c r="I282" s="220"/>
      <c r="J282" s="220"/>
      <c r="K282" s="226"/>
      <c r="L282" s="224"/>
      <c r="M282" s="227"/>
      <c r="N282" s="227"/>
      <c r="O282" s="227"/>
      <c r="P282" s="227"/>
      <c r="Q282" s="227"/>
      <c r="R282" s="227"/>
      <c r="S282" s="227"/>
      <c r="T282" s="220"/>
      <c r="U282" s="220"/>
      <c r="V282" s="183"/>
      <c r="W282" s="183"/>
      <c r="X282" s="107"/>
      <c r="Y282" s="183"/>
    </row>
    <row r="283" spans="3:25" s="184" customFormat="1" x14ac:dyDescent="0.2">
      <c r="C283" s="220"/>
      <c r="D283" s="220"/>
      <c r="E283" s="254"/>
      <c r="F283" s="220"/>
      <c r="G283" s="220"/>
      <c r="H283" s="220"/>
      <c r="I283" s="220"/>
      <c r="J283" s="220"/>
      <c r="K283" s="226"/>
      <c r="L283" s="224"/>
      <c r="M283" s="227"/>
      <c r="N283" s="227"/>
      <c r="O283" s="227"/>
      <c r="P283" s="227"/>
      <c r="Q283" s="227"/>
      <c r="R283" s="227"/>
      <c r="S283" s="227"/>
      <c r="T283" s="220"/>
      <c r="U283" s="220"/>
      <c r="V283" s="183"/>
      <c r="W283" s="183"/>
      <c r="X283" s="107"/>
      <c r="Y283" s="183"/>
    </row>
    <row r="284" spans="3:25" s="184" customFormat="1" x14ac:dyDescent="0.2">
      <c r="C284" s="220"/>
      <c r="D284" s="220"/>
      <c r="E284" s="254"/>
      <c r="F284" s="220"/>
      <c r="G284" s="220"/>
      <c r="H284" s="220"/>
      <c r="I284" s="220"/>
      <c r="J284" s="220"/>
      <c r="K284" s="226"/>
      <c r="L284" s="224"/>
      <c r="M284" s="227"/>
      <c r="N284" s="227"/>
      <c r="O284" s="227"/>
      <c r="P284" s="227"/>
      <c r="Q284" s="227"/>
      <c r="R284" s="227"/>
      <c r="S284" s="227"/>
      <c r="T284" s="220"/>
      <c r="U284" s="220"/>
      <c r="V284" s="183"/>
      <c r="W284" s="183"/>
      <c r="X284" s="107"/>
      <c r="Y284" s="183"/>
    </row>
    <row r="285" spans="3:25" s="184" customFormat="1" x14ac:dyDescent="0.2">
      <c r="C285" s="220"/>
      <c r="D285" s="220"/>
      <c r="E285" s="254"/>
      <c r="F285" s="220"/>
      <c r="G285" s="220"/>
      <c r="H285" s="220"/>
      <c r="I285" s="220"/>
      <c r="J285" s="220"/>
      <c r="K285" s="226"/>
      <c r="L285" s="224"/>
      <c r="M285" s="227"/>
      <c r="N285" s="227"/>
      <c r="O285" s="227"/>
      <c r="P285" s="227"/>
      <c r="Q285" s="227"/>
      <c r="R285" s="227"/>
      <c r="S285" s="227"/>
      <c r="T285" s="220"/>
      <c r="U285" s="220"/>
      <c r="V285" s="183"/>
      <c r="W285" s="183"/>
      <c r="X285" s="107"/>
      <c r="Y285" s="183"/>
    </row>
    <row r="286" spans="3:25" s="184" customFormat="1" x14ac:dyDescent="0.2">
      <c r="C286" s="220"/>
      <c r="D286" s="220"/>
      <c r="E286" s="254"/>
      <c r="F286" s="220"/>
      <c r="G286" s="220"/>
      <c r="H286" s="220"/>
      <c r="I286" s="220"/>
      <c r="J286" s="220"/>
      <c r="K286" s="226"/>
      <c r="L286" s="224"/>
      <c r="M286" s="227"/>
      <c r="N286" s="227"/>
      <c r="O286" s="227"/>
      <c r="P286" s="227"/>
      <c r="Q286" s="227"/>
      <c r="R286" s="227"/>
      <c r="S286" s="227"/>
      <c r="T286" s="220"/>
      <c r="U286" s="220"/>
      <c r="V286" s="183"/>
      <c r="W286" s="183"/>
      <c r="X286" s="107"/>
      <c r="Y286" s="183"/>
    </row>
    <row r="287" spans="3:25" s="184" customFormat="1" x14ac:dyDescent="0.2">
      <c r="C287" s="220"/>
      <c r="D287" s="220"/>
      <c r="E287" s="254"/>
      <c r="F287" s="220"/>
      <c r="G287" s="220"/>
      <c r="H287" s="220"/>
      <c r="I287" s="220"/>
      <c r="J287" s="220"/>
      <c r="K287" s="226"/>
      <c r="L287" s="224"/>
      <c r="M287" s="227"/>
      <c r="N287" s="227"/>
      <c r="O287" s="227"/>
      <c r="P287" s="227"/>
      <c r="Q287" s="227"/>
      <c r="R287" s="227"/>
      <c r="S287" s="227"/>
      <c r="T287" s="220"/>
      <c r="U287" s="220"/>
      <c r="V287" s="183"/>
      <c r="W287" s="183"/>
      <c r="X287" s="107"/>
      <c r="Y287" s="183"/>
    </row>
    <row r="288" spans="3:25" s="184" customFormat="1" x14ac:dyDescent="0.2">
      <c r="C288" s="220"/>
      <c r="D288" s="220"/>
      <c r="E288" s="254"/>
      <c r="F288" s="220"/>
      <c r="G288" s="220"/>
      <c r="H288" s="220"/>
      <c r="I288" s="220"/>
      <c r="J288" s="220"/>
      <c r="K288" s="226"/>
      <c r="L288" s="224"/>
      <c r="M288" s="227"/>
      <c r="N288" s="227"/>
      <c r="O288" s="227"/>
      <c r="P288" s="227"/>
      <c r="Q288" s="227"/>
      <c r="R288" s="227"/>
      <c r="S288" s="227"/>
      <c r="T288" s="220"/>
      <c r="U288" s="220"/>
      <c r="V288" s="183"/>
      <c r="W288" s="183"/>
      <c r="X288" s="107"/>
      <c r="Y288" s="183"/>
    </row>
    <row r="289" spans="3:25" s="184" customFormat="1" x14ac:dyDescent="0.2">
      <c r="C289" s="220"/>
      <c r="D289" s="220"/>
      <c r="E289" s="254"/>
      <c r="F289" s="220"/>
      <c r="G289" s="220"/>
      <c r="H289" s="220"/>
      <c r="I289" s="220"/>
      <c r="J289" s="220"/>
      <c r="K289" s="226"/>
      <c r="L289" s="224"/>
      <c r="M289" s="227"/>
      <c r="N289" s="227"/>
      <c r="O289" s="227"/>
      <c r="P289" s="227"/>
      <c r="Q289" s="227"/>
      <c r="R289" s="227"/>
      <c r="S289" s="227"/>
      <c r="T289" s="220"/>
      <c r="U289" s="220"/>
      <c r="V289" s="183"/>
      <c r="W289" s="183"/>
      <c r="X289" s="107"/>
      <c r="Y289" s="183"/>
    </row>
    <row r="290" spans="3:25" s="184" customFormat="1" x14ac:dyDescent="0.2">
      <c r="C290" s="220"/>
      <c r="D290" s="220"/>
      <c r="E290" s="254"/>
      <c r="F290" s="220"/>
      <c r="G290" s="220"/>
      <c r="H290" s="220"/>
      <c r="I290" s="220"/>
      <c r="J290" s="220"/>
      <c r="K290" s="226"/>
      <c r="L290" s="224"/>
      <c r="M290" s="227"/>
      <c r="N290" s="227"/>
      <c r="O290" s="227"/>
      <c r="P290" s="227"/>
      <c r="Q290" s="227"/>
      <c r="R290" s="227"/>
      <c r="S290" s="227"/>
      <c r="T290" s="220"/>
      <c r="U290" s="220"/>
      <c r="V290" s="183"/>
      <c r="W290" s="183"/>
      <c r="X290" s="107"/>
      <c r="Y290" s="183"/>
    </row>
    <row r="291" spans="3:25" s="184" customFormat="1" x14ac:dyDescent="0.2">
      <c r="C291" s="220"/>
      <c r="D291" s="220"/>
      <c r="E291" s="254"/>
      <c r="F291" s="220"/>
      <c r="G291" s="220"/>
      <c r="H291" s="220"/>
      <c r="I291" s="220"/>
      <c r="J291" s="220"/>
      <c r="K291" s="226"/>
      <c r="L291" s="224"/>
      <c r="M291" s="227"/>
      <c r="N291" s="227"/>
      <c r="O291" s="227"/>
      <c r="P291" s="227"/>
      <c r="Q291" s="227"/>
      <c r="R291" s="227"/>
      <c r="S291" s="227"/>
      <c r="T291" s="220"/>
      <c r="U291" s="220"/>
      <c r="V291" s="183"/>
      <c r="W291" s="183"/>
      <c r="X291" s="107"/>
      <c r="Y291" s="183"/>
    </row>
    <row r="292" spans="3:25" s="184" customFormat="1" x14ac:dyDescent="0.2">
      <c r="C292" s="220"/>
      <c r="D292" s="220"/>
      <c r="E292" s="254"/>
      <c r="F292" s="220"/>
      <c r="G292" s="220"/>
      <c r="H292" s="220"/>
      <c r="I292" s="220"/>
      <c r="J292" s="220"/>
      <c r="K292" s="226"/>
      <c r="L292" s="224"/>
      <c r="M292" s="227"/>
      <c r="N292" s="227"/>
      <c r="O292" s="227"/>
      <c r="P292" s="227"/>
      <c r="Q292" s="227"/>
      <c r="R292" s="227"/>
      <c r="S292" s="227"/>
      <c r="T292" s="220"/>
      <c r="U292" s="220"/>
      <c r="V292" s="183"/>
      <c r="W292" s="183"/>
      <c r="X292" s="107"/>
      <c r="Y292" s="183"/>
    </row>
    <row r="293" spans="3:25" s="184" customFormat="1" x14ac:dyDescent="0.2">
      <c r="C293" s="220"/>
      <c r="D293" s="220"/>
      <c r="E293" s="254"/>
      <c r="F293" s="220"/>
      <c r="G293" s="220"/>
      <c r="H293" s="220"/>
      <c r="I293" s="220"/>
      <c r="J293" s="220"/>
      <c r="K293" s="226"/>
      <c r="L293" s="224"/>
      <c r="M293" s="227"/>
      <c r="N293" s="227"/>
      <c r="O293" s="227"/>
      <c r="P293" s="227"/>
      <c r="Q293" s="227"/>
      <c r="R293" s="227"/>
      <c r="S293" s="227"/>
      <c r="T293" s="220"/>
      <c r="U293" s="220"/>
      <c r="V293" s="183"/>
      <c r="W293" s="183"/>
      <c r="X293" s="107"/>
      <c r="Y293" s="183"/>
    </row>
    <row r="294" spans="3:25" s="184" customFormat="1" x14ac:dyDescent="0.2">
      <c r="C294" s="220"/>
      <c r="D294" s="220"/>
      <c r="E294" s="254"/>
      <c r="F294" s="220"/>
      <c r="G294" s="220"/>
      <c r="H294" s="220"/>
      <c r="I294" s="220"/>
      <c r="J294" s="220"/>
      <c r="K294" s="226"/>
      <c r="L294" s="224"/>
      <c r="M294" s="227"/>
      <c r="N294" s="227"/>
      <c r="O294" s="227"/>
      <c r="P294" s="227"/>
      <c r="Q294" s="227"/>
      <c r="R294" s="227"/>
      <c r="S294" s="227"/>
      <c r="T294" s="220"/>
      <c r="U294" s="220"/>
      <c r="V294" s="183"/>
      <c r="W294" s="183"/>
      <c r="X294" s="107"/>
      <c r="Y294" s="183"/>
    </row>
    <row r="295" spans="3:25" s="184" customFormat="1" x14ac:dyDescent="0.2">
      <c r="C295" s="220"/>
      <c r="D295" s="220"/>
      <c r="E295" s="254"/>
      <c r="F295" s="220"/>
      <c r="G295" s="220"/>
      <c r="H295" s="220"/>
      <c r="I295" s="220"/>
      <c r="J295" s="220"/>
      <c r="K295" s="226"/>
      <c r="L295" s="224"/>
      <c r="M295" s="227"/>
      <c r="N295" s="227"/>
      <c r="O295" s="227"/>
      <c r="P295" s="227"/>
      <c r="Q295" s="227"/>
      <c r="R295" s="227"/>
      <c r="S295" s="227"/>
      <c r="T295" s="220"/>
      <c r="U295" s="220"/>
      <c r="V295" s="183"/>
      <c r="W295" s="183"/>
      <c r="X295" s="107"/>
      <c r="Y295" s="183"/>
    </row>
    <row r="296" spans="3:25" s="184" customFormat="1" x14ac:dyDescent="0.2">
      <c r="C296" s="220"/>
      <c r="D296" s="220"/>
      <c r="E296" s="254"/>
      <c r="F296" s="220"/>
      <c r="G296" s="220"/>
      <c r="H296" s="220"/>
      <c r="I296" s="220"/>
      <c r="J296" s="220"/>
      <c r="K296" s="226"/>
      <c r="L296" s="224"/>
      <c r="M296" s="227"/>
      <c r="N296" s="227"/>
      <c r="O296" s="227"/>
      <c r="P296" s="227"/>
      <c r="Q296" s="227"/>
      <c r="R296" s="227"/>
      <c r="S296" s="227"/>
      <c r="T296" s="220"/>
      <c r="U296" s="220"/>
      <c r="V296" s="183"/>
      <c r="W296" s="183"/>
      <c r="X296" s="107"/>
      <c r="Y296" s="183"/>
    </row>
    <row r="297" spans="3:25" s="184" customFormat="1" x14ac:dyDescent="0.2">
      <c r="C297" s="220"/>
      <c r="D297" s="220"/>
      <c r="E297" s="254"/>
      <c r="F297" s="220"/>
      <c r="G297" s="220"/>
      <c r="H297" s="220"/>
      <c r="I297" s="220"/>
      <c r="J297" s="220"/>
      <c r="K297" s="226"/>
      <c r="L297" s="224"/>
      <c r="M297" s="227"/>
      <c r="N297" s="227"/>
      <c r="O297" s="227"/>
      <c r="P297" s="227"/>
      <c r="Q297" s="227"/>
      <c r="R297" s="227"/>
      <c r="S297" s="227"/>
      <c r="T297" s="220"/>
      <c r="U297" s="220"/>
      <c r="V297" s="183"/>
      <c r="W297" s="183"/>
      <c r="X297" s="107"/>
      <c r="Y297" s="183"/>
    </row>
    <row r="298" spans="3:25" s="184" customFormat="1" x14ac:dyDescent="0.2">
      <c r="C298" s="220"/>
      <c r="D298" s="220"/>
      <c r="E298" s="254"/>
      <c r="F298" s="220"/>
      <c r="G298" s="220"/>
      <c r="H298" s="220"/>
      <c r="I298" s="220"/>
      <c r="J298" s="220"/>
      <c r="K298" s="226"/>
      <c r="L298" s="224"/>
      <c r="M298" s="227"/>
      <c r="N298" s="227"/>
      <c r="O298" s="227"/>
      <c r="P298" s="227"/>
      <c r="Q298" s="227"/>
      <c r="R298" s="227"/>
      <c r="S298" s="227"/>
      <c r="T298" s="220"/>
      <c r="U298" s="220"/>
      <c r="V298" s="183"/>
      <c r="W298" s="183"/>
      <c r="X298" s="107"/>
      <c r="Y298" s="183"/>
    </row>
    <row r="299" spans="3:25" s="184" customFormat="1" x14ac:dyDescent="0.2">
      <c r="C299" s="220"/>
      <c r="D299" s="220"/>
      <c r="E299" s="254"/>
      <c r="F299" s="220"/>
      <c r="G299" s="220"/>
      <c r="H299" s="220"/>
      <c r="I299" s="220"/>
      <c r="J299" s="220"/>
      <c r="K299" s="226"/>
      <c r="L299" s="224"/>
      <c r="M299" s="227"/>
      <c r="N299" s="227"/>
      <c r="O299" s="227"/>
      <c r="P299" s="227"/>
      <c r="Q299" s="227"/>
      <c r="R299" s="227"/>
      <c r="S299" s="227"/>
      <c r="T299" s="220"/>
      <c r="U299" s="220"/>
      <c r="V299" s="183"/>
      <c r="W299" s="183"/>
      <c r="X299" s="107"/>
      <c r="Y299" s="183"/>
    </row>
    <row r="300" spans="3:25" s="184" customFormat="1" x14ac:dyDescent="0.2">
      <c r="C300" s="220"/>
      <c r="D300" s="220"/>
      <c r="E300" s="254"/>
      <c r="F300" s="220"/>
      <c r="G300" s="220"/>
      <c r="H300" s="220"/>
      <c r="I300" s="220"/>
      <c r="J300" s="220"/>
      <c r="K300" s="226"/>
      <c r="L300" s="224"/>
      <c r="M300" s="227"/>
      <c r="N300" s="227"/>
      <c r="O300" s="227"/>
      <c r="P300" s="227"/>
      <c r="Q300" s="227"/>
      <c r="R300" s="227"/>
      <c r="S300" s="227"/>
      <c r="T300" s="220"/>
      <c r="U300" s="220"/>
      <c r="V300" s="183"/>
      <c r="W300" s="183"/>
      <c r="X300" s="107"/>
      <c r="Y300" s="183"/>
    </row>
    <row r="301" spans="3:25" s="184" customFormat="1" x14ac:dyDescent="0.2">
      <c r="C301" s="220"/>
      <c r="D301" s="220"/>
      <c r="E301" s="254"/>
      <c r="F301" s="220"/>
      <c r="G301" s="220"/>
      <c r="H301" s="220"/>
      <c r="I301" s="220"/>
      <c r="J301" s="220"/>
      <c r="K301" s="226"/>
      <c r="L301" s="224"/>
      <c r="M301" s="227"/>
      <c r="N301" s="227"/>
      <c r="O301" s="227"/>
      <c r="P301" s="227"/>
      <c r="Q301" s="227"/>
      <c r="R301" s="227"/>
      <c r="S301" s="227"/>
      <c r="T301" s="220"/>
      <c r="U301" s="220"/>
      <c r="V301" s="183"/>
      <c r="W301" s="183"/>
      <c r="X301" s="107"/>
      <c r="Y301" s="183"/>
    </row>
    <row r="302" spans="3:25" s="184" customFormat="1" x14ac:dyDescent="0.2">
      <c r="C302" s="220"/>
      <c r="D302" s="220"/>
      <c r="E302" s="254"/>
      <c r="F302" s="220"/>
      <c r="G302" s="220"/>
      <c r="H302" s="220"/>
      <c r="I302" s="220"/>
      <c r="J302" s="220"/>
      <c r="K302" s="226"/>
      <c r="L302" s="224"/>
      <c r="M302" s="227"/>
      <c r="N302" s="227"/>
      <c r="O302" s="227"/>
      <c r="P302" s="227"/>
      <c r="Q302" s="227"/>
      <c r="R302" s="227"/>
      <c r="S302" s="227"/>
      <c r="T302" s="220"/>
      <c r="U302" s="220"/>
      <c r="V302" s="183"/>
      <c r="W302" s="183"/>
      <c r="X302" s="107"/>
      <c r="Y302" s="183"/>
    </row>
    <row r="303" spans="3:25" s="184" customFormat="1" x14ac:dyDescent="0.2">
      <c r="C303" s="220"/>
      <c r="D303" s="220"/>
      <c r="E303" s="254"/>
      <c r="F303" s="220"/>
      <c r="G303" s="220"/>
      <c r="H303" s="220"/>
      <c r="I303" s="220"/>
      <c r="J303" s="220"/>
      <c r="K303" s="226"/>
      <c r="L303" s="224"/>
      <c r="M303" s="227"/>
      <c r="N303" s="227"/>
      <c r="O303" s="227"/>
      <c r="P303" s="227"/>
      <c r="Q303" s="227"/>
      <c r="R303" s="227"/>
      <c r="S303" s="227"/>
      <c r="T303" s="220"/>
      <c r="U303" s="220"/>
      <c r="V303" s="183"/>
      <c r="W303" s="183"/>
      <c r="X303" s="107"/>
      <c r="Y303" s="183"/>
    </row>
    <row r="304" spans="3:25" s="184" customFormat="1" x14ac:dyDescent="0.2">
      <c r="C304" s="220"/>
      <c r="D304" s="220"/>
      <c r="E304" s="254"/>
      <c r="F304" s="220"/>
      <c r="G304" s="220"/>
      <c r="H304" s="220"/>
      <c r="I304" s="220"/>
      <c r="J304" s="220"/>
      <c r="K304" s="226"/>
      <c r="L304" s="224"/>
      <c r="M304" s="227"/>
      <c r="N304" s="227"/>
      <c r="O304" s="227"/>
      <c r="P304" s="227"/>
      <c r="Q304" s="227"/>
      <c r="R304" s="227"/>
      <c r="S304" s="227"/>
      <c r="T304" s="220"/>
      <c r="U304" s="220"/>
      <c r="V304" s="183"/>
      <c r="W304" s="183"/>
      <c r="X304" s="107"/>
      <c r="Y304" s="183"/>
    </row>
    <row r="305" spans="3:25" s="184" customFormat="1" x14ac:dyDescent="0.2">
      <c r="C305" s="220"/>
      <c r="D305" s="220"/>
      <c r="E305" s="254"/>
      <c r="F305" s="220"/>
      <c r="G305" s="220"/>
      <c r="H305" s="220"/>
      <c r="I305" s="220"/>
      <c r="J305" s="220"/>
      <c r="K305" s="226"/>
      <c r="L305" s="224"/>
      <c r="M305" s="227"/>
      <c r="N305" s="227"/>
      <c r="O305" s="227"/>
      <c r="P305" s="227"/>
      <c r="Q305" s="227"/>
      <c r="R305" s="227"/>
      <c r="S305" s="227"/>
      <c r="T305" s="220"/>
      <c r="U305" s="220"/>
      <c r="V305" s="183"/>
      <c r="W305" s="183"/>
      <c r="X305" s="107"/>
      <c r="Y305" s="183"/>
    </row>
    <row r="306" spans="3:25" s="184" customFormat="1" x14ac:dyDescent="0.2">
      <c r="C306" s="220"/>
      <c r="D306" s="220"/>
      <c r="E306" s="254"/>
      <c r="F306" s="220"/>
      <c r="G306" s="220"/>
      <c r="H306" s="220"/>
      <c r="I306" s="220"/>
      <c r="J306" s="220"/>
      <c r="K306" s="226"/>
      <c r="L306" s="224"/>
      <c r="M306" s="227"/>
      <c r="N306" s="227"/>
      <c r="O306" s="227"/>
      <c r="P306" s="227"/>
      <c r="Q306" s="227"/>
      <c r="R306" s="227"/>
      <c r="S306" s="227"/>
      <c r="T306" s="220"/>
      <c r="U306" s="220"/>
      <c r="V306" s="183"/>
      <c r="W306" s="183"/>
      <c r="X306" s="107"/>
      <c r="Y306" s="183"/>
    </row>
    <row r="307" spans="3:25" s="184" customFormat="1" x14ac:dyDescent="0.2">
      <c r="C307" s="220"/>
      <c r="D307" s="220"/>
      <c r="E307" s="254"/>
      <c r="F307" s="220"/>
      <c r="G307" s="220"/>
      <c r="H307" s="220"/>
      <c r="I307" s="220"/>
      <c r="J307" s="220"/>
      <c r="K307" s="226"/>
      <c r="L307" s="224"/>
      <c r="M307" s="227"/>
      <c r="N307" s="227"/>
      <c r="O307" s="227"/>
      <c r="P307" s="227"/>
      <c r="Q307" s="227"/>
      <c r="R307" s="227"/>
      <c r="S307" s="227"/>
      <c r="T307" s="220"/>
      <c r="U307" s="220"/>
      <c r="V307" s="183"/>
      <c r="W307" s="183"/>
      <c r="X307" s="107"/>
      <c r="Y307" s="183"/>
    </row>
    <row r="308" spans="3:25" s="184" customFormat="1" x14ac:dyDescent="0.2">
      <c r="C308" s="220"/>
      <c r="D308" s="220"/>
      <c r="E308" s="254"/>
      <c r="F308" s="220"/>
      <c r="G308" s="220"/>
      <c r="H308" s="220"/>
      <c r="I308" s="220"/>
      <c r="J308" s="220"/>
      <c r="K308" s="226"/>
      <c r="L308" s="224"/>
      <c r="M308" s="227"/>
      <c r="N308" s="227"/>
      <c r="O308" s="227"/>
      <c r="P308" s="227"/>
      <c r="Q308" s="227"/>
      <c r="R308" s="227"/>
      <c r="S308" s="227"/>
      <c r="T308" s="220"/>
      <c r="U308" s="220"/>
      <c r="V308" s="183"/>
      <c r="W308" s="183"/>
      <c r="X308" s="107"/>
      <c r="Y308" s="183"/>
    </row>
    <row r="309" spans="3:25" s="184" customFormat="1" x14ac:dyDescent="0.2">
      <c r="C309" s="220"/>
      <c r="D309" s="220"/>
      <c r="E309" s="254"/>
      <c r="F309" s="220"/>
      <c r="G309" s="220"/>
      <c r="H309" s="220"/>
      <c r="I309" s="220"/>
      <c r="J309" s="220"/>
      <c r="K309" s="226"/>
      <c r="L309" s="224"/>
      <c r="M309" s="227"/>
      <c r="N309" s="227"/>
      <c r="O309" s="227"/>
      <c r="P309" s="227"/>
      <c r="Q309" s="227"/>
      <c r="R309" s="227"/>
      <c r="S309" s="227"/>
      <c r="T309" s="220"/>
      <c r="U309" s="220"/>
      <c r="V309" s="183"/>
      <c r="W309" s="183"/>
      <c r="X309" s="107"/>
      <c r="Y309" s="183"/>
    </row>
    <row r="310" spans="3:25" s="184" customFormat="1" x14ac:dyDescent="0.2">
      <c r="C310" s="220"/>
      <c r="D310" s="220"/>
      <c r="E310" s="254"/>
      <c r="F310" s="220"/>
      <c r="G310" s="220"/>
      <c r="H310" s="220"/>
      <c r="I310" s="220"/>
      <c r="J310" s="220"/>
      <c r="K310" s="226"/>
      <c r="L310" s="224"/>
      <c r="M310" s="227"/>
      <c r="N310" s="227"/>
      <c r="O310" s="227"/>
      <c r="P310" s="227"/>
      <c r="Q310" s="227"/>
      <c r="R310" s="227"/>
      <c r="S310" s="227"/>
      <c r="T310" s="220"/>
      <c r="U310" s="220"/>
      <c r="V310" s="183"/>
      <c r="W310" s="183"/>
      <c r="X310" s="107"/>
      <c r="Y310" s="183"/>
    </row>
    <row r="311" spans="3:25" s="184" customFormat="1" x14ac:dyDescent="0.2">
      <c r="C311" s="220"/>
      <c r="D311" s="220"/>
      <c r="E311" s="254"/>
      <c r="F311" s="220"/>
      <c r="G311" s="220"/>
      <c r="H311" s="220"/>
      <c r="I311" s="220"/>
      <c r="J311" s="220"/>
      <c r="K311" s="226"/>
      <c r="L311" s="224"/>
      <c r="M311" s="227"/>
      <c r="N311" s="227"/>
      <c r="O311" s="227"/>
      <c r="P311" s="227"/>
      <c r="Q311" s="227"/>
      <c r="R311" s="227"/>
      <c r="S311" s="227"/>
      <c r="T311" s="220"/>
      <c r="U311" s="220"/>
      <c r="V311" s="183"/>
      <c r="W311" s="183"/>
      <c r="X311" s="107"/>
      <c r="Y311" s="183"/>
    </row>
    <row r="312" spans="3:25" s="184" customFormat="1" x14ac:dyDescent="0.2">
      <c r="C312" s="220"/>
      <c r="D312" s="220"/>
      <c r="E312" s="254"/>
      <c r="F312" s="220"/>
      <c r="G312" s="220"/>
      <c r="H312" s="220"/>
      <c r="I312" s="220"/>
      <c r="J312" s="220"/>
      <c r="K312" s="226"/>
      <c r="L312" s="224"/>
      <c r="M312" s="227"/>
      <c r="N312" s="227"/>
      <c r="O312" s="227"/>
      <c r="P312" s="227"/>
      <c r="Q312" s="227"/>
      <c r="R312" s="227"/>
      <c r="S312" s="227"/>
      <c r="T312" s="220"/>
      <c r="U312" s="220"/>
      <c r="V312" s="183"/>
      <c r="W312" s="183"/>
      <c r="X312" s="107"/>
      <c r="Y312" s="183"/>
    </row>
    <row r="313" spans="3:25" s="184" customFormat="1" x14ac:dyDescent="0.2">
      <c r="C313" s="220"/>
      <c r="D313" s="220"/>
      <c r="E313" s="254"/>
      <c r="F313" s="220"/>
      <c r="G313" s="220"/>
      <c r="H313" s="220"/>
      <c r="I313" s="220"/>
      <c r="J313" s="220"/>
      <c r="K313" s="226"/>
      <c r="L313" s="224"/>
      <c r="M313" s="227"/>
      <c r="N313" s="227"/>
      <c r="O313" s="227"/>
      <c r="P313" s="227"/>
      <c r="Q313" s="227"/>
      <c r="R313" s="227"/>
      <c r="S313" s="227"/>
      <c r="T313" s="220"/>
      <c r="U313" s="220"/>
      <c r="V313" s="183"/>
      <c r="W313" s="183"/>
      <c r="X313" s="107"/>
      <c r="Y313" s="183"/>
    </row>
    <row r="314" spans="3:25" s="184" customFormat="1" x14ac:dyDescent="0.2">
      <c r="C314" s="220"/>
      <c r="D314" s="220"/>
      <c r="E314" s="254"/>
      <c r="F314" s="220"/>
      <c r="G314" s="220"/>
      <c r="H314" s="220"/>
      <c r="I314" s="220"/>
      <c r="J314" s="220"/>
      <c r="K314" s="226"/>
      <c r="L314" s="224"/>
      <c r="M314" s="227"/>
      <c r="N314" s="227"/>
      <c r="O314" s="227"/>
      <c r="P314" s="227"/>
      <c r="Q314" s="227"/>
      <c r="R314" s="227"/>
      <c r="S314" s="227"/>
      <c r="T314" s="220"/>
      <c r="U314" s="220"/>
      <c r="V314" s="183"/>
      <c r="W314" s="183"/>
      <c r="X314" s="107"/>
      <c r="Y314" s="183"/>
    </row>
    <row r="315" spans="3:25" s="184" customFormat="1" x14ac:dyDescent="0.2">
      <c r="C315" s="220"/>
      <c r="D315" s="220"/>
      <c r="E315" s="254"/>
      <c r="F315" s="220"/>
      <c r="G315" s="220"/>
      <c r="H315" s="220"/>
      <c r="I315" s="220"/>
      <c r="J315" s="220"/>
      <c r="K315" s="226"/>
      <c r="L315" s="224"/>
      <c r="M315" s="227"/>
      <c r="N315" s="227"/>
      <c r="O315" s="227"/>
      <c r="P315" s="227"/>
      <c r="Q315" s="227"/>
      <c r="R315" s="227"/>
      <c r="S315" s="227"/>
      <c r="T315" s="220"/>
      <c r="U315" s="220"/>
      <c r="V315" s="183"/>
      <c r="W315" s="183"/>
      <c r="X315" s="107"/>
      <c r="Y315" s="183"/>
    </row>
    <row r="316" spans="3:25" s="184" customFormat="1" x14ac:dyDescent="0.2">
      <c r="C316" s="220"/>
      <c r="D316" s="220"/>
      <c r="E316" s="254"/>
      <c r="F316" s="220"/>
      <c r="G316" s="220"/>
      <c r="H316" s="220"/>
      <c r="I316" s="220"/>
      <c r="J316" s="220"/>
      <c r="K316" s="226"/>
      <c r="L316" s="224"/>
      <c r="M316" s="227"/>
      <c r="N316" s="227"/>
      <c r="O316" s="227"/>
      <c r="P316" s="227"/>
      <c r="Q316" s="227"/>
      <c r="R316" s="227"/>
      <c r="S316" s="227"/>
      <c r="T316" s="220"/>
      <c r="U316" s="220"/>
      <c r="V316" s="183"/>
      <c r="W316" s="183"/>
      <c r="X316" s="107"/>
      <c r="Y316" s="183"/>
    </row>
    <row r="317" spans="3:25" s="184" customFormat="1" x14ac:dyDescent="0.2">
      <c r="C317" s="220"/>
      <c r="D317" s="220"/>
      <c r="E317" s="254"/>
      <c r="F317" s="220"/>
      <c r="G317" s="220"/>
      <c r="H317" s="220"/>
      <c r="I317" s="220"/>
      <c r="J317" s="220"/>
      <c r="K317" s="226"/>
      <c r="L317" s="224"/>
      <c r="M317" s="227"/>
      <c r="N317" s="227"/>
      <c r="O317" s="227"/>
      <c r="P317" s="227"/>
      <c r="Q317" s="227"/>
      <c r="R317" s="227"/>
      <c r="S317" s="227"/>
      <c r="T317" s="220"/>
      <c r="U317" s="220"/>
      <c r="V317" s="183"/>
      <c r="W317" s="183"/>
      <c r="X317" s="107"/>
      <c r="Y317" s="183"/>
    </row>
    <row r="318" spans="3:25" s="184" customFormat="1" x14ac:dyDescent="0.2">
      <c r="C318" s="220"/>
      <c r="D318" s="220"/>
      <c r="E318" s="254"/>
      <c r="F318" s="220"/>
      <c r="G318" s="220"/>
      <c r="H318" s="220"/>
      <c r="I318" s="220"/>
      <c r="J318" s="220"/>
      <c r="K318" s="226"/>
      <c r="L318" s="224"/>
      <c r="M318" s="227"/>
      <c r="N318" s="227"/>
      <c r="O318" s="227"/>
      <c r="P318" s="227"/>
      <c r="Q318" s="227"/>
      <c r="R318" s="227"/>
      <c r="S318" s="227"/>
      <c r="T318" s="220"/>
      <c r="U318" s="220"/>
      <c r="V318" s="183"/>
      <c r="W318" s="183"/>
      <c r="X318" s="107"/>
      <c r="Y318" s="183"/>
    </row>
    <row r="319" spans="3:25" x14ac:dyDescent="0.2">
      <c r="L319" s="270"/>
      <c r="M319" s="271"/>
      <c r="N319" s="271"/>
      <c r="O319" s="271"/>
      <c r="P319" s="271"/>
      <c r="Q319" s="271"/>
      <c r="R319" s="271"/>
      <c r="S319" s="271"/>
    </row>
    <row r="320" spans="3:25" x14ac:dyDescent="0.2">
      <c r="L320" s="270"/>
      <c r="M320" s="271"/>
      <c r="N320" s="271"/>
      <c r="O320" s="271"/>
      <c r="P320" s="271"/>
      <c r="Q320" s="271"/>
      <c r="R320" s="271"/>
      <c r="S320" s="271"/>
    </row>
    <row r="321" spans="12:19" x14ac:dyDescent="0.2">
      <c r="L321" s="270"/>
      <c r="M321" s="271"/>
      <c r="N321" s="271"/>
      <c r="O321" s="271"/>
      <c r="P321" s="271"/>
      <c r="Q321" s="271"/>
      <c r="R321" s="271"/>
      <c r="S321" s="271"/>
    </row>
    <row r="322" spans="12:19" x14ac:dyDescent="0.2">
      <c r="L322" s="270"/>
      <c r="M322" s="271"/>
      <c r="N322" s="271"/>
      <c r="O322" s="271"/>
      <c r="P322" s="271"/>
      <c r="Q322" s="271"/>
      <c r="R322" s="271"/>
      <c r="S322" s="271"/>
    </row>
    <row r="323" spans="12:19" x14ac:dyDescent="0.2">
      <c r="L323" s="270"/>
      <c r="M323" s="271"/>
      <c r="N323" s="271"/>
      <c r="O323" s="271"/>
      <c r="P323" s="271"/>
      <c r="Q323" s="271"/>
      <c r="R323" s="271"/>
      <c r="S323" s="271"/>
    </row>
    <row r="324" spans="12:19" x14ac:dyDescent="0.2">
      <c r="L324" s="270"/>
      <c r="M324" s="271"/>
      <c r="N324" s="271"/>
      <c r="O324" s="271"/>
      <c r="P324" s="271"/>
      <c r="Q324" s="271"/>
      <c r="R324" s="271"/>
      <c r="S324" s="271"/>
    </row>
    <row r="325" spans="12:19" x14ac:dyDescent="0.2">
      <c r="L325" s="270"/>
      <c r="M325" s="271"/>
      <c r="N325" s="271"/>
      <c r="O325" s="271"/>
      <c r="P325" s="271"/>
      <c r="Q325" s="271"/>
      <c r="R325" s="271"/>
      <c r="S325" s="271"/>
    </row>
    <row r="326" spans="12:19" x14ac:dyDescent="0.2">
      <c r="L326" s="270"/>
      <c r="M326" s="271"/>
      <c r="N326" s="271"/>
      <c r="O326" s="271"/>
      <c r="P326" s="271"/>
      <c r="Q326" s="271"/>
      <c r="R326" s="271"/>
      <c r="S326" s="271"/>
    </row>
    <row r="327" spans="12:19" x14ac:dyDescent="0.2">
      <c r="L327" s="270"/>
      <c r="M327" s="271"/>
      <c r="N327" s="271"/>
      <c r="O327" s="271"/>
      <c r="P327" s="271"/>
      <c r="Q327" s="271"/>
      <c r="R327" s="271"/>
      <c r="S327" s="271"/>
    </row>
    <row r="328" spans="12:19" x14ac:dyDescent="0.2">
      <c r="L328" s="270"/>
      <c r="M328" s="271"/>
      <c r="N328" s="271"/>
      <c r="O328" s="271"/>
      <c r="P328" s="271"/>
      <c r="Q328" s="271"/>
      <c r="R328" s="271"/>
      <c r="S328" s="271"/>
    </row>
    <row r="329" spans="12:19" x14ac:dyDescent="0.2">
      <c r="L329" s="270"/>
      <c r="M329" s="271"/>
      <c r="N329" s="271"/>
      <c r="O329" s="271"/>
      <c r="P329" s="271"/>
      <c r="Q329" s="271"/>
      <c r="R329" s="271"/>
      <c r="S329" s="271"/>
    </row>
    <row r="330" spans="12:19" x14ac:dyDescent="0.2">
      <c r="L330" s="270"/>
      <c r="M330" s="271"/>
      <c r="N330" s="271"/>
      <c r="O330" s="271"/>
      <c r="P330" s="271"/>
      <c r="Q330" s="271"/>
      <c r="R330" s="271"/>
      <c r="S330" s="271"/>
    </row>
    <row r="331" spans="12:19" x14ac:dyDescent="0.2">
      <c r="L331" s="270"/>
      <c r="M331" s="271"/>
      <c r="N331" s="271"/>
      <c r="O331" s="271"/>
      <c r="P331" s="271"/>
      <c r="Q331" s="271"/>
      <c r="R331" s="271"/>
      <c r="S331" s="271"/>
    </row>
    <row r="332" spans="12:19" x14ac:dyDescent="0.2">
      <c r="L332" s="270"/>
      <c r="M332" s="271"/>
      <c r="N332" s="271"/>
      <c r="O332" s="271"/>
      <c r="P332" s="271"/>
      <c r="Q332" s="271"/>
      <c r="R332" s="271"/>
      <c r="S332" s="271"/>
    </row>
    <row r="333" spans="12:19" x14ac:dyDescent="0.2">
      <c r="L333" s="270"/>
      <c r="M333" s="271"/>
      <c r="N333" s="271"/>
      <c r="O333" s="271"/>
      <c r="P333" s="271"/>
      <c r="Q333" s="271"/>
      <c r="R333" s="271"/>
      <c r="S333" s="271"/>
    </row>
    <row r="334" spans="12:19" x14ac:dyDescent="0.2">
      <c r="L334" s="270"/>
      <c r="M334" s="271"/>
      <c r="N334" s="271"/>
      <c r="O334" s="271"/>
      <c r="P334" s="271"/>
      <c r="Q334" s="271"/>
      <c r="R334" s="271"/>
      <c r="S334" s="271"/>
    </row>
    <row r="335" spans="12:19" x14ac:dyDescent="0.2">
      <c r="L335" s="270"/>
      <c r="M335" s="271"/>
      <c r="N335" s="271"/>
      <c r="O335" s="271"/>
      <c r="P335" s="271"/>
      <c r="Q335" s="271"/>
      <c r="R335" s="271"/>
      <c r="S335" s="271"/>
    </row>
    <row r="336" spans="12:19" x14ac:dyDescent="0.2">
      <c r="L336" s="270"/>
      <c r="M336" s="271"/>
      <c r="N336" s="271"/>
      <c r="O336" s="271"/>
      <c r="P336" s="271"/>
      <c r="Q336" s="271"/>
      <c r="R336" s="271"/>
      <c r="S336" s="271"/>
    </row>
    <row r="337" spans="12:19" x14ac:dyDescent="0.2">
      <c r="L337" s="270"/>
      <c r="M337" s="271"/>
      <c r="N337" s="271"/>
      <c r="O337" s="271"/>
      <c r="P337" s="271"/>
      <c r="Q337" s="271"/>
      <c r="R337" s="271"/>
      <c r="S337" s="271"/>
    </row>
    <row r="338" spans="12:19" x14ac:dyDescent="0.2">
      <c r="L338" s="270"/>
      <c r="M338" s="271"/>
      <c r="N338" s="271"/>
      <c r="O338" s="271"/>
      <c r="P338" s="271"/>
      <c r="Q338" s="271"/>
      <c r="R338" s="271"/>
      <c r="S338" s="271"/>
    </row>
    <row r="339" spans="12:19" x14ac:dyDescent="0.2">
      <c r="L339" s="270"/>
      <c r="M339" s="271"/>
      <c r="N339" s="271"/>
      <c r="O339" s="271"/>
      <c r="P339" s="271"/>
      <c r="Q339" s="271"/>
      <c r="R339" s="271"/>
      <c r="S339" s="271"/>
    </row>
    <row r="340" spans="12:19" x14ac:dyDescent="0.2">
      <c r="L340" s="270"/>
      <c r="M340" s="271"/>
      <c r="N340" s="271"/>
      <c r="O340" s="271"/>
      <c r="P340" s="271"/>
      <c r="Q340" s="271"/>
      <c r="R340" s="271"/>
      <c r="S340" s="271"/>
    </row>
    <row r="341" spans="12:19" x14ac:dyDescent="0.2">
      <c r="L341" s="270"/>
      <c r="M341" s="271"/>
      <c r="N341" s="271"/>
      <c r="O341" s="271"/>
      <c r="P341" s="271"/>
      <c r="Q341" s="271"/>
      <c r="R341" s="271"/>
      <c r="S341" s="271"/>
    </row>
    <row r="342" spans="12:19" x14ac:dyDescent="0.2">
      <c r="L342" s="270"/>
      <c r="M342" s="271"/>
      <c r="N342" s="271"/>
      <c r="O342" s="271"/>
      <c r="P342" s="271"/>
      <c r="Q342" s="271"/>
      <c r="R342" s="271"/>
      <c r="S342" s="271"/>
    </row>
    <row r="343" spans="12:19" x14ac:dyDescent="0.2">
      <c r="L343" s="270"/>
      <c r="M343" s="271"/>
      <c r="N343" s="271"/>
      <c r="O343" s="271"/>
      <c r="P343" s="271"/>
      <c r="Q343" s="271"/>
      <c r="R343" s="271"/>
      <c r="S343" s="271"/>
    </row>
    <row r="344" spans="12:19" x14ac:dyDescent="0.2">
      <c r="L344" s="270"/>
      <c r="M344" s="271"/>
      <c r="N344" s="271"/>
      <c r="O344" s="271"/>
      <c r="P344" s="271"/>
      <c r="Q344" s="271"/>
      <c r="R344" s="271"/>
      <c r="S344" s="271"/>
    </row>
    <row r="345" spans="12:19" x14ac:dyDescent="0.2">
      <c r="L345" s="270"/>
      <c r="M345" s="271"/>
      <c r="N345" s="271"/>
      <c r="O345" s="271"/>
      <c r="P345" s="271"/>
      <c r="Q345" s="271"/>
      <c r="R345" s="271"/>
      <c r="S345" s="271"/>
    </row>
    <row r="346" spans="12:19" x14ac:dyDescent="0.2">
      <c r="L346" s="270"/>
      <c r="M346" s="271"/>
      <c r="N346" s="271"/>
      <c r="O346" s="271"/>
      <c r="P346" s="271"/>
      <c r="Q346" s="271"/>
      <c r="R346" s="271"/>
      <c r="S346" s="271"/>
    </row>
    <row r="347" spans="12:19" x14ac:dyDescent="0.2">
      <c r="L347" s="270"/>
      <c r="M347" s="271"/>
      <c r="N347" s="271"/>
      <c r="O347" s="271"/>
      <c r="P347" s="271"/>
      <c r="Q347" s="271"/>
      <c r="R347" s="271"/>
      <c r="S347" s="271"/>
    </row>
    <row r="348" spans="12:19" x14ac:dyDescent="0.2">
      <c r="L348" s="270"/>
      <c r="M348" s="271"/>
      <c r="N348" s="271"/>
      <c r="O348" s="271"/>
      <c r="P348" s="271"/>
      <c r="Q348" s="271"/>
      <c r="R348" s="271"/>
      <c r="S348" s="271"/>
    </row>
    <row r="349" spans="12:19" x14ac:dyDescent="0.2">
      <c r="L349" s="270"/>
      <c r="M349" s="271"/>
      <c r="N349" s="271"/>
      <c r="O349" s="271"/>
      <c r="P349" s="271"/>
      <c r="Q349" s="271"/>
      <c r="R349" s="271"/>
      <c r="S349" s="271"/>
    </row>
    <row r="350" spans="12:19" x14ac:dyDescent="0.2">
      <c r="L350" s="270"/>
      <c r="M350" s="271"/>
      <c r="N350" s="271"/>
      <c r="O350" s="271"/>
      <c r="P350" s="271"/>
      <c r="Q350" s="271"/>
      <c r="R350" s="271"/>
      <c r="S350" s="271"/>
    </row>
    <row r="351" spans="12:19" x14ac:dyDescent="0.2">
      <c r="L351" s="270"/>
      <c r="M351" s="271"/>
      <c r="N351" s="271"/>
      <c r="O351" s="271"/>
      <c r="P351" s="271"/>
      <c r="Q351" s="271"/>
      <c r="R351" s="271"/>
      <c r="S351" s="271"/>
    </row>
    <row r="352" spans="12:19" x14ac:dyDescent="0.2">
      <c r="L352" s="270"/>
      <c r="M352" s="271"/>
      <c r="N352" s="271"/>
      <c r="O352" s="271"/>
      <c r="P352" s="271"/>
      <c r="Q352" s="271"/>
      <c r="R352" s="271"/>
      <c r="S352" s="271"/>
    </row>
    <row r="353" spans="12:19" x14ac:dyDescent="0.2">
      <c r="L353" s="270"/>
      <c r="M353" s="271"/>
      <c r="N353" s="271"/>
      <c r="O353" s="271"/>
      <c r="P353" s="271"/>
      <c r="Q353" s="271"/>
      <c r="R353" s="271"/>
      <c r="S353" s="271"/>
    </row>
    <row r="354" spans="12:19" x14ac:dyDescent="0.2">
      <c r="L354" s="270"/>
      <c r="M354" s="271"/>
      <c r="N354" s="271"/>
      <c r="O354" s="271"/>
      <c r="P354" s="271"/>
      <c r="Q354" s="271"/>
      <c r="R354" s="271"/>
      <c r="S354" s="271"/>
    </row>
    <row r="355" spans="12:19" x14ac:dyDescent="0.2">
      <c r="L355" s="270"/>
      <c r="M355" s="271"/>
      <c r="N355" s="271"/>
      <c r="O355" s="271"/>
      <c r="P355" s="271"/>
      <c r="Q355" s="271"/>
      <c r="R355" s="271"/>
      <c r="S355" s="271"/>
    </row>
    <row r="356" spans="12:19" x14ac:dyDescent="0.2">
      <c r="L356" s="270"/>
      <c r="M356" s="271"/>
      <c r="N356" s="271"/>
      <c r="O356" s="271"/>
      <c r="P356" s="271"/>
      <c r="Q356" s="271"/>
      <c r="R356" s="271"/>
      <c r="S356" s="271"/>
    </row>
    <row r="357" spans="12:19" x14ac:dyDescent="0.2">
      <c r="L357" s="270"/>
      <c r="M357" s="271"/>
      <c r="N357" s="271"/>
      <c r="O357" s="271"/>
      <c r="P357" s="271"/>
      <c r="Q357" s="271"/>
      <c r="R357" s="271"/>
      <c r="S357" s="271"/>
    </row>
    <row r="358" spans="12:19" x14ac:dyDescent="0.2">
      <c r="L358" s="270"/>
      <c r="M358" s="271"/>
      <c r="N358" s="271"/>
      <c r="O358" s="271"/>
      <c r="P358" s="271"/>
      <c r="Q358" s="271"/>
      <c r="R358" s="271"/>
      <c r="S358" s="271"/>
    </row>
    <row r="359" spans="12:19" x14ac:dyDescent="0.2">
      <c r="L359" s="270"/>
      <c r="M359" s="271"/>
      <c r="N359" s="271"/>
      <c r="O359" s="271"/>
      <c r="P359" s="271"/>
      <c r="Q359" s="271"/>
      <c r="R359" s="271"/>
      <c r="S359" s="271"/>
    </row>
    <row r="360" spans="12:19" x14ac:dyDescent="0.2">
      <c r="L360" s="270"/>
      <c r="M360" s="271"/>
      <c r="N360" s="271"/>
      <c r="O360" s="271"/>
      <c r="P360" s="271"/>
      <c r="Q360" s="271"/>
      <c r="R360" s="271"/>
      <c r="S360" s="271"/>
    </row>
    <row r="361" spans="12:19" x14ac:dyDescent="0.2">
      <c r="L361" s="270"/>
      <c r="M361" s="271"/>
      <c r="N361" s="271"/>
      <c r="O361" s="271"/>
      <c r="P361" s="271"/>
      <c r="Q361" s="271"/>
      <c r="R361" s="271"/>
      <c r="S361" s="271"/>
    </row>
    <row r="362" spans="12:19" x14ac:dyDescent="0.2">
      <c r="L362" s="270"/>
      <c r="M362" s="271"/>
      <c r="N362" s="271"/>
      <c r="O362" s="271"/>
      <c r="P362" s="271"/>
      <c r="Q362" s="271"/>
      <c r="R362" s="271"/>
      <c r="S362" s="271"/>
    </row>
    <row r="363" spans="12:19" x14ac:dyDescent="0.2">
      <c r="L363" s="270"/>
      <c r="M363" s="271"/>
      <c r="N363" s="271"/>
      <c r="O363" s="271"/>
      <c r="P363" s="271"/>
      <c r="Q363" s="271"/>
      <c r="R363" s="271"/>
      <c r="S363" s="271"/>
    </row>
    <row r="364" spans="12:19" x14ac:dyDescent="0.2">
      <c r="L364" s="270"/>
      <c r="M364" s="271"/>
      <c r="N364" s="271"/>
      <c r="O364" s="271"/>
      <c r="P364" s="271"/>
      <c r="Q364" s="271"/>
      <c r="R364" s="271"/>
      <c r="S364" s="271"/>
    </row>
    <row r="365" spans="12:19" x14ac:dyDescent="0.2">
      <c r="L365" s="270"/>
      <c r="M365" s="271"/>
      <c r="N365" s="271"/>
      <c r="O365" s="271"/>
      <c r="P365" s="271"/>
      <c r="Q365" s="271"/>
      <c r="R365" s="271"/>
      <c r="S365" s="271"/>
    </row>
    <row r="366" spans="12:19" x14ac:dyDescent="0.2">
      <c r="L366" s="270"/>
      <c r="M366" s="271"/>
      <c r="N366" s="271"/>
      <c r="O366" s="271"/>
      <c r="P366" s="271"/>
      <c r="Q366" s="271"/>
      <c r="R366" s="271"/>
      <c r="S366" s="271"/>
    </row>
    <row r="367" spans="12:19" x14ac:dyDescent="0.2">
      <c r="L367" s="270"/>
      <c r="M367" s="271"/>
      <c r="N367" s="271"/>
      <c r="O367" s="271"/>
      <c r="P367" s="271"/>
      <c r="Q367" s="271"/>
      <c r="R367" s="271"/>
      <c r="S367" s="271"/>
    </row>
    <row r="368" spans="12:19" x14ac:dyDescent="0.2">
      <c r="L368" s="270"/>
      <c r="M368" s="271"/>
      <c r="N368" s="271"/>
      <c r="O368" s="271"/>
      <c r="P368" s="271"/>
      <c r="Q368" s="271"/>
      <c r="R368" s="271"/>
      <c r="S368" s="271"/>
    </row>
    <row r="369" spans="12:19" x14ac:dyDescent="0.2">
      <c r="L369" s="270"/>
      <c r="M369" s="271"/>
      <c r="N369" s="271"/>
      <c r="O369" s="271"/>
      <c r="P369" s="271"/>
      <c r="Q369" s="271"/>
      <c r="R369" s="271"/>
      <c r="S369" s="271"/>
    </row>
    <row r="370" spans="12:19" x14ac:dyDescent="0.2">
      <c r="L370" s="270"/>
      <c r="M370" s="271"/>
      <c r="N370" s="271"/>
      <c r="O370" s="271"/>
      <c r="P370" s="271"/>
      <c r="Q370" s="271"/>
      <c r="R370" s="271"/>
      <c r="S370" s="271"/>
    </row>
    <row r="371" spans="12:19" x14ac:dyDescent="0.2">
      <c r="L371" s="270"/>
      <c r="M371" s="271"/>
      <c r="N371" s="271"/>
      <c r="O371" s="271"/>
      <c r="P371" s="271"/>
      <c r="Q371" s="271"/>
      <c r="R371" s="271"/>
      <c r="S371" s="271"/>
    </row>
    <row r="372" spans="12:19" x14ac:dyDescent="0.2">
      <c r="L372" s="270"/>
      <c r="M372" s="271"/>
      <c r="N372" s="271"/>
      <c r="O372" s="271"/>
      <c r="P372" s="271"/>
      <c r="Q372" s="271"/>
      <c r="R372" s="271"/>
      <c r="S372" s="271"/>
    </row>
    <row r="373" spans="12:19" x14ac:dyDescent="0.2">
      <c r="L373" s="270"/>
      <c r="M373" s="271"/>
      <c r="N373" s="271"/>
      <c r="O373" s="271"/>
      <c r="P373" s="271"/>
      <c r="Q373" s="271"/>
      <c r="R373" s="271"/>
      <c r="S373" s="271"/>
    </row>
    <row r="374" spans="12:19" x14ac:dyDescent="0.2">
      <c r="L374" s="270"/>
      <c r="M374" s="271"/>
      <c r="N374" s="271"/>
      <c r="O374" s="271"/>
      <c r="P374" s="271"/>
      <c r="Q374" s="271"/>
      <c r="R374" s="271"/>
      <c r="S374" s="271"/>
    </row>
    <row r="375" spans="12:19" x14ac:dyDescent="0.2">
      <c r="L375" s="270"/>
      <c r="M375" s="271"/>
      <c r="N375" s="271"/>
      <c r="O375" s="271"/>
      <c r="P375" s="271"/>
      <c r="Q375" s="271"/>
      <c r="R375" s="271"/>
      <c r="S375" s="271"/>
    </row>
    <row r="376" spans="12:19" x14ac:dyDescent="0.2">
      <c r="L376" s="270"/>
      <c r="M376" s="271"/>
      <c r="N376" s="271"/>
      <c r="O376" s="271"/>
      <c r="P376" s="271"/>
      <c r="Q376" s="271"/>
      <c r="R376" s="271"/>
      <c r="S376" s="271"/>
    </row>
    <row r="377" spans="12:19" x14ac:dyDescent="0.2">
      <c r="L377" s="270"/>
      <c r="M377" s="271"/>
      <c r="N377" s="271"/>
      <c r="O377" s="271"/>
      <c r="P377" s="271"/>
      <c r="Q377" s="271"/>
      <c r="R377" s="271"/>
      <c r="S377" s="271"/>
    </row>
    <row r="378" spans="12:19" x14ac:dyDescent="0.2">
      <c r="L378" s="270"/>
      <c r="M378" s="271"/>
      <c r="N378" s="271"/>
      <c r="O378" s="271"/>
      <c r="P378" s="271"/>
      <c r="Q378" s="271"/>
      <c r="R378" s="271"/>
      <c r="S378" s="271"/>
    </row>
    <row r="379" spans="12:19" x14ac:dyDescent="0.2">
      <c r="L379" s="270"/>
      <c r="M379" s="271"/>
      <c r="N379" s="271"/>
      <c r="O379" s="271"/>
      <c r="P379" s="271"/>
      <c r="Q379" s="271"/>
      <c r="R379" s="271"/>
      <c r="S379" s="271"/>
    </row>
    <row r="380" spans="12:19" x14ac:dyDescent="0.2">
      <c r="L380" s="270"/>
      <c r="M380" s="271"/>
      <c r="N380" s="271"/>
      <c r="O380" s="271"/>
      <c r="P380" s="271"/>
      <c r="Q380" s="271"/>
      <c r="R380" s="271"/>
      <c r="S380" s="271"/>
    </row>
    <row r="381" spans="12:19" x14ac:dyDescent="0.2">
      <c r="L381" s="270"/>
      <c r="M381" s="271"/>
      <c r="N381" s="271"/>
      <c r="O381" s="271"/>
      <c r="P381" s="271"/>
      <c r="Q381" s="271"/>
      <c r="R381" s="271"/>
      <c r="S381" s="271"/>
    </row>
    <row r="382" spans="12:19" x14ac:dyDescent="0.2">
      <c r="L382" s="270"/>
      <c r="M382" s="271"/>
      <c r="N382" s="271"/>
      <c r="O382" s="271"/>
      <c r="P382" s="271"/>
      <c r="Q382" s="271"/>
      <c r="R382" s="271"/>
      <c r="S382" s="271"/>
    </row>
    <row r="383" spans="12:19" x14ac:dyDescent="0.2">
      <c r="L383" s="270"/>
      <c r="M383" s="271"/>
      <c r="N383" s="271"/>
      <c r="O383" s="271"/>
      <c r="P383" s="271"/>
      <c r="Q383" s="271"/>
      <c r="R383" s="271"/>
      <c r="S383" s="271"/>
    </row>
    <row r="384" spans="12:19" x14ac:dyDescent="0.2">
      <c r="L384" s="270"/>
      <c r="M384" s="271"/>
      <c r="N384" s="271"/>
      <c r="O384" s="271"/>
      <c r="P384" s="271"/>
      <c r="Q384" s="271"/>
      <c r="R384" s="271"/>
      <c r="S384" s="271"/>
    </row>
    <row r="385" spans="12:19" x14ac:dyDescent="0.2">
      <c r="L385" s="270"/>
      <c r="M385" s="271"/>
      <c r="N385" s="271"/>
      <c r="O385" s="271"/>
      <c r="P385" s="271"/>
      <c r="Q385" s="271"/>
      <c r="R385" s="271"/>
      <c r="S385" s="271"/>
    </row>
    <row r="386" spans="12:19" x14ac:dyDescent="0.2">
      <c r="L386" s="270"/>
      <c r="M386" s="271"/>
      <c r="N386" s="271"/>
      <c r="O386" s="271"/>
      <c r="P386" s="271"/>
      <c r="Q386" s="271"/>
      <c r="R386" s="271"/>
      <c r="S386" s="271"/>
    </row>
    <row r="387" spans="12:19" x14ac:dyDescent="0.2">
      <c r="L387" s="270"/>
      <c r="M387" s="271"/>
      <c r="N387" s="271"/>
      <c r="O387" s="271"/>
      <c r="P387" s="271"/>
      <c r="Q387" s="271"/>
      <c r="R387" s="271"/>
      <c r="S387" s="271"/>
    </row>
    <row r="388" spans="12:19" x14ac:dyDescent="0.2">
      <c r="L388" s="270"/>
      <c r="M388" s="271"/>
      <c r="N388" s="271"/>
      <c r="O388" s="271"/>
      <c r="P388" s="271"/>
      <c r="Q388" s="271"/>
      <c r="R388" s="271"/>
      <c r="S388" s="271"/>
    </row>
    <row r="389" spans="12:19" x14ac:dyDescent="0.2">
      <c r="L389" s="270"/>
      <c r="M389" s="271"/>
      <c r="N389" s="271"/>
      <c r="O389" s="271"/>
      <c r="P389" s="271"/>
      <c r="Q389" s="271"/>
      <c r="R389" s="271"/>
      <c r="S389" s="271"/>
    </row>
    <row r="390" spans="12:19" x14ac:dyDescent="0.2">
      <c r="L390" s="270"/>
      <c r="M390" s="271"/>
      <c r="N390" s="271"/>
      <c r="O390" s="271"/>
      <c r="P390" s="271"/>
      <c r="Q390" s="271"/>
      <c r="R390" s="271"/>
      <c r="S390" s="271"/>
    </row>
    <row r="391" spans="12:19" x14ac:dyDescent="0.2">
      <c r="L391" s="270"/>
      <c r="M391" s="271"/>
      <c r="N391" s="271"/>
      <c r="O391" s="271"/>
      <c r="P391" s="271"/>
      <c r="Q391" s="271"/>
      <c r="R391" s="271"/>
      <c r="S391" s="271"/>
    </row>
    <row r="392" spans="12:19" x14ac:dyDescent="0.2">
      <c r="L392" s="270"/>
      <c r="M392" s="271"/>
      <c r="N392" s="271"/>
      <c r="O392" s="271"/>
      <c r="P392" s="271"/>
      <c r="Q392" s="271"/>
      <c r="R392" s="271"/>
      <c r="S392" s="271"/>
    </row>
    <row r="393" spans="12:19" x14ac:dyDescent="0.2">
      <c r="L393" s="270"/>
      <c r="M393" s="271"/>
      <c r="N393" s="271"/>
      <c r="O393" s="271"/>
      <c r="P393" s="271"/>
      <c r="Q393" s="271"/>
      <c r="R393" s="271"/>
      <c r="S393" s="271"/>
    </row>
    <row r="394" spans="12:19" x14ac:dyDescent="0.2">
      <c r="L394" s="270"/>
      <c r="M394" s="271"/>
      <c r="N394" s="271"/>
      <c r="O394" s="271"/>
      <c r="P394" s="271"/>
      <c r="Q394" s="271"/>
      <c r="R394" s="271"/>
      <c r="S394" s="271"/>
    </row>
    <row r="395" spans="12:19" x14ac:dyDescent="0.2">
      <c r="L395" s="270"/>
      <c r="M395" s="271"/>
      <c r="N395" s="271"/>
      <c r="O395" s="271"/>
      <c r="P395" s="271"/>
      <c r="Q395" s="271"/>
      <c r="R395" s="271"/>
      <c r="S395" s="271"/>
    </row>
    <row r="396" spans="12:19" x14ac:dyDescent="0.2">
      <c r="L396" s="270"/>
      <c r="M396" s="271"/>
      <c r="N396" s="271"/>
      <c r="O396" s="271"/>
      <c r="P396" s="271"/>
      <c r="Q396" s="271"/>
      <c r="R396" s="271"/>
      <c r="S396" s="271"/>
    </row>
    <row r="397" spans="12:19" x14ac:dyDescent="0.2">
      <c r="L397" s="270"/>
      <c r="M397" s="271"/>
      <c r="N397" s="271"/>
      <c r="O397" s="271"/>
      <c r="P397" s="271"/>
      <c r="Q397" s="271"/>
      <c r="R397" s="271"/>
      <c r="S397" s="271"/>
    </row>
    <row r="398" spans="12:19" x14ac:dyDescent="0.2">
      <c r="L398" s="270"/>
      <c r="M398" s="271"/>
      <c r="N398" s="271"/>
      <c r="O398" s="271"/>
      <c r="P398" s="271"/>
      <c r="Q398" s="271"/>
      <c r="R398" s="271"/>
      <c r="S398" s="271"/>
    </row>
    <row r="399" spans="12:19" x14ac:dyDescent="0.2">
      <c r="L399" s="270"/>
      <c r="M399" s="271"/>
      <c r="N399" s="271"/>
      <c r="O399" s="271"/>
      <c r="P399" s="271"/>
      <c r="Q399" s="271"/>
      <c r="R399" s="271"/>
      <c r="S399" s="271"/>
    </row>
    <row r="400" spans="12:19" x14ac:dyDescent="0.2">
      <c r="L400" s="270"/>
      <c r="M400" s="271"/>
      <c r="N400" s="271"/>
      <c r="O400" s="271"/>
      <c r="P400" s="271"/>
      <c r="Q400" s="271"/>
      <c r="R400" s="271"/>
      <c r="S400" s="271"/>
    </row>
    <row r="401" spans="12:19" x14ac:dyDescent="0.2">
      <c r="L401" s="270"/>
      <c r="M401" s="271"/>
      <c r="N401" s="271"/>
      <c r="O401" s="271"/>
      <c r="P401" s="271"/>
      <c r="Q401" s="271"/>
      <c r="R401" s="271"/>
      <c r="S401" s="271"/>
    </row>
    <row r="402" spans="12:19" x14ac:dyDescent="0.2">
      <c r="L402" s="270"/>
      <c r="M402" s="271"/>
      <c r="N402" s="271"/>
      <c r="O402" s="271"/>
      <c r="P402" s="271"/>
      <c r="Q402" s="271"/>
      <c r="R402" s="271"/>
      <c r="S402" s="271"/>
    </row>
    <row r="403" spans="12:19" x14ac:dyDescent="0.2">
      <c r="L403" s="270"/>
      <c r="M403" s="271"/>
      <c r="N403" s="271"/>
      <c r="O403" s="271"/>
      <c r="P403" s="271"/>
      <c r="Q403" s="271"/>
      <c r="R403" s="271"/>
      <c r="S403" s="271"/>
    </row>
    <row r="404" spans="12:19" x14ac:dyDescent="0.2">
      <c r="L404" s="270"/>
      <c r="M404" s="271"/>
      <c r="N404" s="271"/>
      <c r="O404" s="271"/>
      <c r="P404" s="271"/>
      <c r="Q404" s="271"/>
      <c r="R404" s="271"/>
      <c r="S404" s="271"/>
    </row>
    <row r="405" spans="12:19" x14ac:dyDescent="0.2">
      <c r="L405" s="270"/>
      <c r="M405" s="271"/>
      <c r="N405" s="271"/>
      <c r="O405" s="271"/>
      <c r="P405" s="271"/>
      <c r="Q405" s="271"/>
      <c r="R405" s="271"/>
      <c r="S405" s="271"/>
    </row>
    <row r="406" spans="12:19" x14ac:dyDescent="0.2">
      <c r="L406" s="270"/>
      <c r="M406" s="271"/>
      <c r="N406" s="271"/>
      <c r="O406" s="271"/>
      <c r="P406" s="271"/>
      <c r="Q406" s="271"/>
      <c r="R406" s="271"/>
      <c r="S406" s="271"/>
    </row>
    <row r="407" spans="12:19" x14ac:dyDescent="0.2">
      <c r="L407" s="270"/>
      <c r="M407" s="271"/>
      <c r="N407" s="271"/>
      <c r="O407" s="271"/>
      <c r="P407" s="271"/>
      <c r="Q407" s="271"/>
      <c r="R407" s="271"/>
      <c r="S407" s="271"/>
    </row>
    <row r="408" spans="12:19" x14ac:dyDescent="0.2">
      <c r="L408" s="270"/>
      <c r="M408" s="271"/>
      <c r="N408" s="271"/>
      <c r="O408" s="271"/>
      <c r="P408" s="271"/>
      <c r="Q408" s="271"/>
      <c r="R408" s="271"/>
      <c r="S408" s="271"/>
    </row>
    <row r="409" spans="12:19" x14ac:dyDescent="0.2">
      <c r="L409" s="270"/>
      <c r="M409" s="271"/>
      <c r="N409" s="271"/>
      <c r="O409" s="271"/>
      <c r="P409" s="271"/>
      <c r="Q409" s="271"/>
      <c r="R409" s="271"/>
      <c r="S409" s="271"/>
    </row>
    <row r="410" spans="12:19" x14ac:dyDescent="0.2">
      <c r="L410" s="270"/>
      <c r="M410" s="271"/>
      <c r="N410" s="271"/>
      <c r="O410" s="271"/>
      <c r="P410" s="271"/>
      <c r="Q410" s="271"/>
      <c r="R410" s="271"/>
      <c r="S410" s="271"/>
    </row>
    <row r="411" spans="12:19" x14ac:dyDescent="0.2">
      <c r="L411" s="270"/>
      <c r="M411" s="271"/>
      <c r="N411" s="271"/>
      <c r="O411" s="271"/>
      <c r="P411" s="271"/>
      <c r="Q411" s="271"/>
      <c r="R411" s="271"/>
      <c r="S411" s="271"/>
    </row>
    <row r="412" spans="12:19" x14ac:dyDescent="0.2">
      <c r="L412" s="270"/>
      <c r="M412" s="271"/>
      <c r="N412" s="271"/>
      <c r="O412" s="271"/>
      <c r="P412" s="271"/>
      <c r="Q412" s="271"/>
      <c r="R412" s="271"/>
      <c r="S412" s="271"/>
    </row>
    <row r="413" spans="12:19" x14ac:dyDescent="0.2">
      <c r="L413" s="270"/>
      <c r="M413" s="271"/>
      <c r="N413" s="271"/>
      <c r="O413" s="271"/>
      <c r="P413" s="271"/>
      <c r="Q413" s="271"/>
      <c r="R413" s="271"/>
      <c r="S413" s="271"/>
    </row>
    <row r="414" spans="12:19" x14ac:dyDescent="0.2">
      <c r="L414" s="270"/>
      <c r="M414" s="271"/>
      <c r="N414" s="271"/>
      <c r="O414" s="271"/>
      <c r="P414" s="271"/>
      <c r="Q414" s="271"/>
      <c r="R414" s="271"/>
      <c r="S414" s="271"/>
    </row>
    <row r="415" spans="12:19" x14ac:dyDescent="0.2">
      <c r="L415" s="270"/>
      <c r="M415" s="271"/>
      <c r="N415" s="271"/>
      <c r="O415" s="271"/>
      <c r="P415" s="271"/>
      <c r="Q415" s="271"/>
      <c r="R415" s="271"/>
      <c r="S415" s="271"/>
    </row>
    <row r="416" spans="12:19" x14ac:dyDescent="0.2">
      <c r="L416" s="270"/>
      <c r="M416" s="271"/>
      <c r="N416" s="271"/>
      <c r="O416" s="271"/>
      <c r="P416" s="271"/>
      <c r="Q416" s="271"/>
      <c r="R416" s="271"/>
      <c r="S416" s="271"/>
    </row>
    <row r="417" spans="12:19" x14ac:dyDescent="0.2">
      <c r="L417" s="270"/>
      <c r="M417" s="271"/>
      <c r="N417" s="271"/>
      <c r="O417" s="271"/>
      <c r="P417" s="271"/>
      <c r="Q417" s="271"/>
      <c r="R417" s="271"/>
      <c r="S417" s="271"/>
    </row>
    <row r="418" spans="12:19" x14ac:dyDescent="0.2">
      <c r="L418" s="270"/>
      <c r="M418" s="271"/>
      <c r="N418" s="271"/>
      <c r="O418" s="271"/>
      <c r="P418" s="271"/>
      <c r="Q418" s="271"/>
      <c r="R418" s="271"/>
      <c r="S418" s="271"/>
    </row>
    <row r="419" spans="12:19" x14ac:dyDescent="0.2">
      <c r="L419" s="270"/>
      <c r="M419" s="271"/>
      <c r="N419" s="271"/>
      <c r="O419" s="271"/>
      <c r="P419" s="271"/>
      <c r="Q419" s="271"/>
      <c r="R419" s="271"/>
      <c r="S419" s="271"/>
    </row>
    <row r="420" spans="12:19" x14ac:dyDescent="0.2">
      <c r="L420" s="270"/>
      <c r="M420" s="271"/>
      <c r="N420" s="271"/>
      <c r="O420" s="271"/>
      <c r="P420" s="271"/>
      <c r="Q420" s="271"/>
      <c r="R420" s="271"/>
      <c r="S420" s="271"/>
    </row>
    <row r="421" spans="12:19" x14ac:dyDescent="0.2">
      <c r="L421" s="270"/>
      <c r="M421" s="271"/>
      <c r="N421" s="271"/>
      <c r="O421" s="271"/>
      <c r="P421" s="271"/>
      <c r="Q421" s="271"/>
      <c r="R421" s="271"/>
      <c r="S421" s="271"/>
    </row>
    <row r="422" spans="12:19" x14ac:dyDescent="0.2">
      <c r="L422" s="270"/>
      <c r="M422" s="271"/>
      <c r="N422" s="271"/>
      <c r="O422" s="271"/>
      <c r="P422" s="271"/>
      <c r="Q422" s="271"/>
      <c r="R422" s="271"/>
      <c r="S422" s="271"/>
    </row>
    <row r="423" spans="12:19" x14ac:dyDescent="0.2">
      <c r="L423" s="270"/>
      <c r="M423" s="271"/>
      <c r="N423" s="271"/>
      <c r="O423" s="271"/>
      <c r="P423" s="271"/>
      <c r="Q423" s="271"/>
      <c r="R423" s="271"/>
      <c r="S423" s="271"/>
    </row>
    <row r="424" spans="12:19" x14ac:dyDescent="0.2">
      <c r="L424" s="270"/>
      <c r="M424" s="271"/>
      <c r="N424" s="271"/>
      <c r="O424" s="271"/>
      <c r="P424" s="271"/>
      <c r="Q424" s="271"/>
      <c r="R424" s="271"/>
      <c r="S424" s="271"/>
    </row>
    <row r="425" spans="12:19" x14ac:dyDescent="0.2">
      <c r="L425" s="270"/>
      <c r="M425" s="271"/>
      <c r="N425" s="271"/>
      <c r="O425" s="271"/>
      <c r="P425" s="271"/>
      <c r="Q425" s="271"/>
      <c r="R425" s="271"/>
      <c r="S425" s="271"/>
    </row>
    <row r="426" spans="12:19" x14ac:dyDescent="0.2">
      <c r="L426" s="270"/>
      <c r="M426" s="271"/>
      <c r="N426" s="271"/>
      <c r="O426" s="271"/>
      <c r="P426" s="271"/>
      <c r="Q426" s="271"/>
      <c r="R426" s="271"/>
      <c r="S426" s="271"/>
    </row>
  </sheetData>
  <mergeCells count="6">
    <mergeCell ref="G140:H140"/>
    <mergeCell ref="Q126:R126"/>
    <mergeCell ref="A1:T1"/>
    <mergeCell ref="M134:P134"/>
    <mergeCell ref="M139:P139"/>
    <mergeCell ref="C2:T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view="pageBreakPreview" zoomScaleNormal="100" zoomScaleSheetLayoutView="100" workbookViewId="0">
      <selection activeCell="G9" sqref="G9"/>
    </sheetView>
  </sheetViews>
  <sheetFormatPr defaultRowHeight="12.75" x14ac:dyDescent="0.2"/>
  <cols>
    <col min="2" max="2" width="27.83203125" customWidth="1"/>
    <col min="3" max="3" width="35" customWidth="1"/>
    <col min="4" max="4" width="36" customWidth="1"/>
    <col min="5" max="5" width="21.83203125" customWidth="1"/>
    <col min="6" max="6" width="13.83203125" customWidth="1"/>
    <col min="7" max="7" width="14.83203125" customWidth="1"/>
    <col min="8" max="11" width="13.83203125" customWidth="1"/>
  </cols>
  <sheetData>
    <row r="1" spans="1:11" x14ac:dyDescent="0.2">
      <c r="A1" s="9" t="s">
        <v>109</v>
      </c>
      <c r="E1" t="s">
        <v>720</v>
      </c>
    </row>
    <row r="2" spans="1:11" ht="50.25" customHeight="1" x14ac:dyDescent="0.2">
      <c r="A2" s="11" t="s">
        <v>37</v>
      </c>
      <c r="B2" s="11" t="s">
        <v>110</v>
      </c>
      <c r="C2" s="11" t="s">
        <v>111</v>
      </c>
      <c r="D2" s="11" t="s">
        <v>112</v>
      </c>
      <c r="E2" s="11" t="s">
        <v>113</v>
      </c>
      <c r="F2" s="11" t="s">
        <v>114</v>
      </c>
      <c r="G2" s="11" t="s">
        <v>115</v>
      </c>
      <c r="H2" s="11" t="s">
        <v>116</v>
      </c>
      <c r="I2" s="11" t="s">
        <v>117</v>
      </c>
      <c r="J2" s="11" t="s">
        <v>118</v>
      </c>
      <c r="K2" s="11" t="s">
        <v>119</v>
      </c>
    </row>
    <row r="3" spans="1:11" x14ac:dyDescent="0.2">
      <c r="A3" s="11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">
      <c r="A4" s="12">
        <v>1</v>
      </c>
      <c r="B4" s="12"/>
      <c r="C4" s="12"/>
      <c r="D4" s="12"/>
      <c r="E4" s="12"/>
      <c r="F4" s="12"/>
      <c r="G4" s="12"/>
      <c r="H4" s="12"/>
      <c r="I4" s="12"/>
      <c r="J4" s="15"/>
      <c r="K4" s="15"/>
    </row>
    <row r="5" spans="1:11" x14ac:dyDescent="0.2">
      <c r="A5" s="12">
        <v>2</v>
      </c>
      <c r="B5" s="12"/>
      <c r="C5" s="12"/>
      <c r="D5" s="12"/>
      <c r="E5" s="12"/>
      <c r="F5" s="12"/>
      <c r="G5" s="12"/>
      <c r="H5" s="12"/>
      <c r="I5" s="12"/>
      <c r="J5" s="15"/>
      <c r="K5" s="15"/>
    </row>
    <row r="6" spans="1:11" x14ac:dyDescent="0.2">
      <c r="A6" s="12">
        <v>3</v>
      </c>
      <c r="B6" s="12"/>
      <c r="C6" s="12"/>
      <c r="D6" s="12"/>
      <c r="E6" s="12"/>
      <c r="F6" s="12"/>
      <c r="G6" s="12"/>
      <c r="H6" s="12"/>
      <c r="I6" s="12"/>
      <c r="J6" s="15"/>
      <c r="K6" s="15"/>
    </row>
    <row r="7" spans="1:11" x14ac:dyDescent="0.2">
      <c r="A7" s="12">
        <v>4</v>
      </c>
      <c r="B7" s="12"/>
      <c r="C7" s="12"/>
      <c r="D7" s="12"/>
      <c r="E7" s="12"/>
      <c r="F7" s="12"/>
      <c r="G7" s="12"/>
      <c r="H7" s="12"/>
      <c r="I7" s="12"/>
      <c r="J7" s="15"/>
      <c r="K7" s="15"/>
    </row>
    <row r="8" spans="1:11" x14ac:dyDescent="0.2">
      <c r="A8" s="12">
        <v>5</v>
      </c>
      <c r="B8" s="12"/>
      <c r="C8" s="12"/>
      <c r="D8" s="12"/>
      <c r="E8" s="12"/>
      <c r="F8" s="12"/>
      <c r="G8" s="12"/>
      <c r="H8" s="12"/>
      <c r="I8" s="12"/>
      <c r="J8" s="15"/>
      <c r="K8" s="15"/>
    </row>
    <row r="9" spans="1:11" x14ac:dyDescent="0.2">
      <c r="A9" s="12">
        <v>6</v>
      </c>
      <c r="B9" s="12"/>
      <c r="C9" s="12"/>
      <c r="D9" s="12"/>
      <c r="E9" s="12"/>
      <c r="F9" s="12"/>
      <c r="G9" s="12"/>
      <c r="H9" s="12"/>
      <c r="I9" s="12"/>
      <c r="J9" s="15"/>
      <c r="K9" s="15"/>
    </row>
    <row r="10" spans="1:11" x14ac:dyDescent="0.2">
      <c r="A10" s="12">
        <v>7</v>
      </c>
      <c r="B10" s="12"/>
      <c r="C10" s="12"/>
      <c r="D10" s="12"/>
      <c r="E10" s="12"/>
      <c r="F10" s="12"/>
      <c r="G10" s="12"/>
      <c r="H10" s="12"/>
      <c r="I10" s="12"/>
      <c r="J10" s="15"/>
      <c r="K10" s="15"/>
    </row>
    <row r="11" spans="1:11" x14ac:dyDescent="0.2">
      <c r="A11" s="8"/>
    </row>
  </sheetData>
  <pageMargins left="0.31496062992125984" right="0.31496062992125984" top="0.35433070866141736" bottom="0.15748031496062992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5</vt:i4>
      </vt:variant>
    </vt:vector>
  </HeadingPairs>
  <TitlesOfParts>
    <vt:vector size="18" baseType="lpstr">
      <vt:lpstr>1</vt:lpstr>
      <vt:lpstr>2</vt:lpstr>
      <vt:lpstr>3</vt:lpstr>
      <vt:lpstr>4</vt:lpstr>
      <vt:lpstr>5</vt:lpstr>
      <vt:lpstr>6</vt:lpstr>
      <vt:lpstr>7</vt:lpstr>
      <vt:lpstr>7.1</vt:lpstr>
      <vt:lpstr>8</vt:lpstr>
      <vt:lpstr>9</vt:lpstr>
      <vt:lpstr>10</vt:lpstr>
      <vt:lpstr>11.1</vt:lpstr>
      <vt:lpstr>11</vt:lpstr>
      <vt:lpstr>'1'!Область_печати</vt:lpstr>
      <vt:lpstr>'11'!Область_печати</vt:lpstr>
      <vt:lpstr>'5'!Область_печати</vt:lpstr>
      <vt:lpstr>'7'!Область_печати</vt:lpstr>
      <vt:lpstr>'8'!Область_печати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Гончарова</dc:creator>
  <cp:lastModifiedBy>Ведущий Бухгалтер</cp:lastModifiedBy>
  <cp:lastPrinted>2019-01-29T06:55:43Z</cp:lastPrinted>
  <dcterms:created xsi:type="dcterms:W3CDTF">2016-02-10T10:39:57Z</dcterms:created>
  <dcterms:modified xsi:type="dcterms:W3CDTF">2019-02-28T07:04:49Z</dcterms:modified>
</cp:coreProperties>
</file>